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charts/chart13.xml" ContentType="application/vnd.openxmlformats-officedocument.drawingml.chart+xml"/>
  <Override PartName="/xl/drawings/drawing23.xml" ContentType="application/vnd.openxmlformats-officedocument.drawingml.chartshapes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8" windowWidth="14808" windowHeight="8016"/>
  </bookViews>
  <sheets>
    <sheet name="auto-diag" sheetId="1" r:id="rId1"/>
    <sheet name="résultats auto-diag" sheetId="2" r:id="rId2"/>
    <sheet name="abreuv" sheetId="3" state="hidden" r:id="rId3"/>
    <sheet name="alim2" sheetId="15" state="hidden" r:id="rId4"/>
    <sheet name="comport" sheetId="8" state="hidden" r:id="rId5"/>
    <sheet name="rayont" sheetId="9" state="hidden" r:id="rId6"/>
    <sheet name="ventNat" sheetId="10" state="hidden" r:id="rId7"/>
    <sheet name="ventMeca" sheetId="6" state="hidden" r:id="rId8"/>
    <sheet name="brum" sheetId="11" state="hidden" r:id="rId9"/>
    <sheet name="GLOBAL" sheetId="12" state="hidden" r:id="rId10"/>
    <sheet name="score" sheetId="14" r:id="rId11"/>
  </sheets>
  <definedNames>
    <definedName name="_xlnm.Print_Area" localSheetId="0">'auto-diag'!$B$1:$D$82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D27" i="1"/>
  <c r="D26" i="1"/>
  <c r="D21" i="1"/>
  <c r="D10" i="1"/>
  <c r="C9" i="2" l="1"/>
  <c r="C8" i="2"/>
  <c r="D58" i="1" l="1"/>
  <c r="D57" i="1"/>
  <c r="D55" i="1"/>
  <c r="B15" i="1"/>
  <c r="C6" i="15"/>
  <c r="C6" i="12"/>
  <c r="C6" i="11"/>
  <c r="C6" i="10"/>
  <c r="C6" i="9"/>
  <c r="C6" i="8"/>
  <c r="C6" i="6"/>
  <c r="C6" i="3"/>
  <c r="B77" i="1"/>
  <c r="B76" i="1"/>
  <c r="B75" i="1"/>
  <c r="B74" i="1"/>
  <c r="B73" i="1"/>
  <c r="B72" i="1"/>
  <c r="B71" i="1"/>
  <c r="B70" i="1"/>
  <c r="B67" i="1"/>
  <c r="B66" i="1"/>
  <c r="B65" i="1"/>
  <c r="B64" i="1"/>
  <c r="B63" i="1"/>
  <c r="B62" i="1"/>
  <c r="B51" i="1"/>
  <c r="D34" i="1"/>
  <c r="D35" i="1"/>
  <c r="D67" i="1"/>
  <c r="D66" i="1"/>
  <c r="D73" i="1"/>
  <c r="D74" i="1"/>
  <c r="D75" i="1"/>
  <c r="D72" i="1"/>
  <c r="D70" i="1"/>
  <c r="D65" i="1"/>
  <c r="D64" i="1"/>
  <c r="D63" i="1"/>
  <c r="D52" i="1"/>
  <c r="D51" i="1"/>
  <c r="D50" i="1"/>
  <c r="D49" i="1"/>
  <c r="D47" i="1"/>
  <c r="D42" i="1"/>
  <c r="D41" i="1"/>
  <c r="D43" i="1"/>
  <c r="D30" i="1"/>
  <c r="D28" i="1"/>
  <c r="D25" i="1"/>
  <c r="D23" i="1"/>
  <c r="D18" i="1"/>
  <c r="D15" i="1"/>
  <c r="D13" i="1"/>
  <c r="D12" i="1"/>
  <c r="D11" i="1"/>
  <c r="D76" i="1"/>
  <c r="D77" i="1"/>
  <c r="D46" i="1"/>
  <c r="D24" i="1"/>
  <c r="D29" i="1"/>
  <c r="D22" i="1"/>
  <c r="D14" i="1"/>
  <c r="D16" i="1"/>
  <c r="F51" i="1" l="1"/>
  <c r="K9" i="2" s="1"/>
  <c r="F17" i="1"/>
  <c r="K6" i="2" s="1"/>
  <c r="F29" i="1"/>
  <c r="K7" i="2" s="1"/>
  <c r="F59" i="1"/>
  <c r="K10" i="2" s="1"/>
  <c r="F77" i="1"/>
  <c r="K12" i="2" s="1"/>
  <c r="F67" i="1"/>
  <c r="K11" i="2" s="1"/>
  <c r="F42" i="1"/>
  <c r="K8" i="2" s="1"/>
  <c r="D78" i="1"/>
  <c r="B6" i="2" l="1"/>
  <c r="C8" i="15" s="1"/>
  <c r="C10" i="15" s="1"/>
  <c r="B9" i="2"/>
  <c r="C8" i="10" s="1"/>
  <c r="C10" i="10" s="1"/>
  <c r="B5" i="2"/>
  <c r="C8" i="3" s="1"/>
  <c r="C13" i="3" s="1"/>
  <c r="B11" i="2"/>
  <c r="B10" i="2"/>
  <c r="C8" i="6" s="1"/>
  <c r="C13" i="6" s="1"/>
  <c r="B12" i="2"/>
  <c r="C8" i="12" s="1"/>
  <c r="C13" i="12" s="1"/>
  <c r="B7" i="2"/>
  <c r="C8" i="8" s="1"/>
  <c r="C13" i="8" s="1"/>
  <c r="B8" i="2"/>
  <c r="C8" i="9" s="1"/>
  <c r="C13" i="9" s="1"/>
  <c r="C10" i="8" l="1"/>
  <c r="C13" i="15"/>
  <c r="C8" i="11"/>
  <c r="C13" i="11" s="1"/>
  <c r="C13" i="10"/>
  <c r="C10" i="6"/>
  <c r="C10" i="9"/>
  <c r="C10" i="12"/>
  <c r="C10" i="3"/>
  <c r="C10" i="11" l="1"/>
</calcChain>
</file>

<file path=xl/sharedStrings.xml><?xml version="1.0" encoding="utf-8"?>
<sst xmlns="http://schemas.openxmlformats.org/spreadsheetml/2006/main" count="242" uniqueCount="104">
  <si>
    <r>
      <rPr>
        <b/>
        <sz val="14"/>
        <color theme="1"/>
        <rFont val="Calibri"/>
        <family val="2"/>
        <scheme val="minor"/>
      </rPr>
      <t>Evaluer le bien-être de vos vaches laitières en période de fortes chaleurs.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 travers l'auto-diagnostic proposé ci-dessous, nous vous proposons de vous situer et d'identifier les leviers d'actions pour améliorer le confort de vos animaux dans un contexte de fortes chaleurs.</t>
    </r>
  </si>
  <si>
    <t>Veuillez remplir le tableau ci-dessous avant de répondre à l'auto-diagnostique</t>
  </si>
  <si>
    <t>Les zones en grise ne sont pas à remplir</t>
  </si>
  <si>
    <t>Y a-t-il un système de brumisation dans votre bâtiment d'élevage ?</t>
  </si>
  <si>
    <t>Y a-t-il un système de ventilation mécanique dans votre bâtiment d'élevage ?</t>
  </si>
  <si>
    <t>Est-ce que vos animaux en production vont au pâturage ?</t>
  </si>
  <si>
    <t>Caractéristiques</t>
  </si>
  <si>
    <t>Résultat</t>
  </si>
  <si>
    <t>Questions</t>
  </si>
  <si>
    <t>Abreuvement animaux</t>
  </si>
  <si>
    <t>Points</t>
  </si>
  <si>
    <t>Disposez-vous d’un point d’eau sortie de traite ?</t>
  </si>
  <si>
    <t>Les abreuvoirs se situent-ils à moins de 5 m de l’auge ?</t>
  </si>
  <si>
    <t>Avez-vous un débit d’eau de minimum 15 L/minute ?</t>
  </si>
  <si>
    <t>Nettoyez-vous vos points d’eau au moins une fois par semaine ?</t>
  </si>
  <si>
    <t>Y a-t-il une analyse de l’eau si vous êtes sur un forage ?</t>
  </si>
  <si>
    <t>Sous-total</t>
  </si>
  <si>
    <t>Si oui, l’eau a t-elle un pH entre 6 et 8,5 ?</t>
  </si>
  <si>
    <t>Alimentation</t>
  </si>
  <si>
    <t>Pour un fourrage plus frais, favorisez-vous un avancement du front d’attaque d’au moins 30 cm/jour ?</t>
  </si>
  <si>
    <t>Privilégiez-vous la distribution de fourrages plus humides ?</t>
  </si>
  <si>
    <t xml:space="preserve">Distribuez-vous l’alimentation matin ET soir ? </t>
  </si>
  <si>
    <t>Diminuez-vous l’apport de fourrages grossiers (paille/foin) tout en respectant une teneur en cellulose minimum dans la ration de 16 % ?</t>
  </si>
  <si>
    <t>Apportez-vous du bicarbonate de sodium (300 g/vache/jour) pour compenser le manque de salive et tamponner le pH ruminal ?</t>
  </si>
  <si>
    <t>Augmentez-vous l’apport de minéraux pendant ces périodes ?</t>
  </si>
  <si>
    <t>Les vaches disposent-elles de pierre de sel à volonté au bâtiment et/ou au pâturage ?</t>
  </si>
  <si>
    <t>Favorisez-vous un pâturage la nuit et une présence en bâtiment la journée ?</t>
  </si>
  <si>
    <t>Conditions de logement</t>
  </si>
  <si>
    <t>Comportement des vaches dans le bâtiment l’été :</t>
  </si>
  <si>
    <t xml:space="preserve">Y a-t-il au moins une place par vache à l’auge et au couchage ? </t>
  </si>
  <si>
    <t xml:space="preserve">Les vaches sont-elles réparties de façon homogène dans le bâtiment ?  </t>
  </si>
  <si>
    <t xml:space="preserve">Quelles sont les parties du bâtiment que les vaches évitent :  </t>
  </si>
  <si>
    <t>Zone très exposé au soleil</t>
  </si>
  <si>
    <t>Zones confinées (sans circulation d’air)</t>
  </si>
  <si>
    <t>Zones avec toiture plus basse</t>
  </si>
  <si>
    <t>Zones exposées au sud, à l’ouest</t>
  </si>
  <si>
    <t>Observez-vous des animaux ayant des difficultés à respirer ?</t>
  </si>
  <si>
    <t xml:space="preserve">Constatez-vous que des animaux restent plus longtemps debout ?  </t>
  </si>
  <si>
    <t>Les animaux ont-ils accès à l’extérieur du bâtiment la nuit ?</t>
  </si>
  <si>
    <t>Rayonnement du soleil :</t>
  </si>
  <si>
    <t xml:space="preserve">La table d’alimentation est-elle à l’ombre la plus grande partie de la journée? </t>
  </si>
  <si>
    <t>Le soleil donne-t-il directement sur les zones de couchage aux heures les plus chaudes ?</t>
  </si>
  <si>
    <t xml:space="preserve">Le bâtiment a-t-il des plaques translucides sur le rampant sud/sud-ouest ?  </t>
  </si>
  <si>
    <t>Si oui, cela représente-t-il plus de 5% de la surface ?</t>
  </si>
  <si>
    <t xml:space="preserve">Les zones de toiture basses et exposées sud-/sud-ouest disposent-elles d’une isolation ? </t>
  </si>
  <si>
    <t>Y a-t-il une température inférieur dans le bâtiment qu’à l’extérieur en période de chaleur ?</t>
  </si>
  <si>
    <t>Ventilation naturelle du bâtiment :</t>
  </si>
  <si>
    <t xml:space="preserve">Les entrées d’air existantes (bardage ajouré, tôle perforée, filets) sont-elles obstruées par de la poussière ou du stockage de fourrage ? </t>
  </si>
  <si>
    <t xml:space="preserve">Le bâtiment est-il équipé d’ouvertures amovibles pour l’été (hors portes et portails de circulation) ? </t>
  </si>
  <si>
    <t xml:space="preserve">Si oui, ces ouvertures sont-elles à hauteur des animaux ? </t>
  </si>
  <si>
    <t xml:space="preserve">Ouvrez-vous les portes du bâtiment la nuit pour créer des courants d’air ?    </t>
  </si>
  <si>
    <t xml:space="preserve">Si la ventilation naturelle n’est pas suffisante et ne peut pas être améliorée, avez-vous envisagé une ventilation mécanique ?  </t>
  </si>
  <si>
    <t>Ventilation mécanique du bâtiment:</t>
  </si>
  <si>
    <t>Brumisation mécanique du bâtiment:</t>
  </si>
  <si>
    <t>Total</t>
  </si>
  <si>
    <t>SCORE DE VOTRE AUTODIAGNOSTIC</t>
  </si>
  <si>
    <t>Vous pouvez trouvez ici les résultats de votre auto-diagnostic sur une base 100 avec un code couleur.</t>
  </si>
  <si>
    <t>Barème</t>
  </si>
  <si>
    <t>paramètres</t>
  </si>
  <si>
    <t>points maximum</t>
  </si>
  <si>
    <t>Paramètres</t>
  </si>
  <si>
    <t>Base 100</t>
  </si>
  <si>
    <t>Points maximum</t>
  </si>
  <si>
    <t>brumisation/paturage/ventilation</t>
  </si>
  <si>
    <t>couleur</t>
  </si>
  <si>
    <t>paramètre</t>
  </si>
  <si>
    <t>Abreuvement des animaux</t>
  </si>
  <si>
    <t>brumisation/non paturage/ventilation</t>
  </si>
  <si>
    <t>Résultats satisfaisants</t>
  </si>
  <si>
    <t>brumisation/paturage/ non ventilation</t>
  </si>
  <si>
    <t>Résultats léger, des améliorations possibles</t>
  </si>
  <si>
    <t>Comportement des vaches pendant l'été</t>
  </si>
  <si>
    <t>non brumisation/paturage/  ventilation</t>
  </si>
  <si>
    <t>Amélioration nécessaire</t>
  </si>
  <si>
    <t>Rayonnement du soleil</t>
  </si>
  <si>
    <t>non brumisation/non paturage/ non ventilation</t>
  </si>
  <si>
    <t>Ventilation naturelle du bâtiment</t>
  </si>
  <si>
    <t>ventilation/non paturage/non brumisation</t>
  </si>
  <si>
    <t>Ventilation mécanique du bâtiment</t>
  </si>
  <si>
    <t>brumisation / non paturage / non ventilation</t>
  </si>
  <si>
    <t>Brumisation mécanique du bâtiment</t>
  </si>
  <si>
    <t>non brumisation / paturage / non ventilation</t>
  </si>
  <si>
    <t>abreuvement</t>
  </si>
  <si>
    <t>rouge</t>
  </si>
  <si>
    <t>orange</t>
  </si>
  <si>
    <t>vert</t>
  </si>
  <si>
    <t>invisible</t>
  </si>
  <si>
    <t>aiguile</t>
  </si>
  <si>
    <t>largeur</t>
  </si>
  <si>
    <t>rien</t>
  </si>
  <si>
    <t>aiguille</t>
  </si>
  <si>
    <t xml:space="preserve"> </t>
  </si>
  <si>
    <t>Est-ce que 10 % des vaches peuvent s’abreuver en même temps ? (10 cm par vache par abreuvoir)</t>
  </si>
  <si>
    <t>Y a-t-il une répartition homogène de vos abreuvoirs dans le bâtiment ? (tous les 20 mètres)</t>
  </si>
  <si>
    <t>Le front d'attaque de vos silos est-il exposé au nord ou à l'est ? (ou nord-est)</t>
  </si>
  <si>
    <t>Mettez-vous un conservateur dans la ration ? (lors du chantier d'ensilage)</t>
  </si>
  <si>
    <t xml:space="preserve">  </t>
  </si>
  <si>
    <t>Amélioration Nécessaire</t>
  </si>
  <si>
    <t>Amélioration possible</t>
  </si>
  <si>
    <t>Situation  correcte</t>
  </si>
  <si>
    <t>Les zones en jaune sont à remplir par OUI ou NON</t>
  </si>
  <si>
    <t>"oui-non</t>
  </si>
  <si>
    <t xml:space="preserve"> "oui-non</t>
  </si>
  <si>
    <t>RESULTAT SCORE AUTO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</si>
</sst>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CF82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/>
    <xf numFmtId="0" fontId="0" fillId="0" borderId="1" xfId="0" quotePrefix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6" xfId="0" applyBorder="1"/>
    <xf numFmtId="0" fontId="0" fillId="0" borderId="6" xfId="0" applyFont="1" applyBorder="1"/>
    <xf numFmtId="0" fontId="0" fillId="0" borderId="7" xfId="0" applyBorder="1"/>
    <xf numFmtId="0" fontId="3" fillId="4" borderId="6" xfId="0" applyFont="1" applyFill="1" applyBorder="1" applyAlignment="1">
      <alignment horizontal="center"/>
    </xf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6" fillId="0" borderId="0" xfId="0" applyFont="1" applyFill="1" applyBorder="1"/>
    <xf numFmtId="0" fontId="0" fillId="0" borderId="6" xfId="0" applyBorder="1" applyAlignment="1">
      <alignment wrapText="1"/>
    </xf>
    <xf numFmtId="0" fontId="3" fillId="2" borderId="3" xfId="0" applyFont="1" applyFill="1" applyBorder="1"/>
    <xf numFmtId="0" fontId="0" fillId="0" borderId="6" xfId="0" quotePrefix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0" fillId="3" borderId="0" xfId="0" applyFill="1"/>
    <xf numFmtId="0" fontId="8" fillId="0" borderId="0" xfId="0" applyFont="1"/>
    <xf numFmtId="0" fontId="0" fillId="0" borderId="6" xfId="0" applyBorder="1" applyAlignment="1">
      <alignment horizontal="center"/>
    </xf>
    <xf numFmtId="0" fontId="7" fillId="6" borderId="0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12" xfId="0" applyFont="1" applyBorder="1"/>
    <xf numFmtId="0" fontId="1" fillId="0" borderId="8" xfId="0" applyFont="1" applyBorder="1"/>
    <xf numFmtId="0" fontId="0" fillId="0" borderId="12" xfId="0" applyBorder="1"/>
    <xf numFmtId="0" fontId="0" fillId="0" borderId="2" xfId="0" quotePrefix="1" applyBorder="1" applyAlignment="1">
      <alignment horizontal="center" wrapText="1"/>
    </xf>
    <xf numFmtId="0" fontId="0" fillId="0" borderId="12" xfId="0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4" borderId="12" xfId="0" applyFont="1" applyFill="1" applyBorder="1" applyAlignment="1"/>
    <xf numFmtId="0" fontId="1" fillId="0" borderId="12" xfId="0" applyFont="1" applyBorder="1" applyAlignment="1">
      <alignment horizontal="center"/>
    </xf>
    <xf numFmtId="1" fontId="0" fillId="0" borderId="12" xfId="1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0" fontId="1" fillId="6" borderId="8" xfId="0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6" borderId="12" xfId="0" applyFill="1" applyBorder="1"/>
    <xf numFmtId="1" fontId="0" fillId="8" borderId="12" xfId="0" applyNumberFormat="1" applyFill="1" applyBorder="1"/>
    <xf numFmtId="1" fontId="0" fillId="0" borderId="0" xfId="0" applyNumberFormat="1"/>
    <xf numFmtId="0" fontId="0" fillId="0" borderId="0" xfId="0" applyAlignment="1"/>
    <xf numFmtId="0" fontId="13" fillId="0" borderId="0" xfId="2" applyFont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7" borderId="16" xfId="0" applyFill="1" applyBorder="1"/>
    <xf numFmtId="0" fontId="0" fillId="6" borderId="16" xfId="0" applyFill="1" applyBorder="1"/>
    <xf numFmtId="0" fontId="0" fillId="4" borderId="16" xfId="0" applyFill="1" applyBorder="1"/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1" fillId="0" borderId="16" xfId="0" applyFont="1" applyBorder="1"/>
    <xf numFmtId="0" fontId="1" fillId="3" borderId="13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43" fontId="0" fillId="0" borderId="0" xfId="0" applyNumberFormat="1"/>
    <xf numFmtId="0" fontId="0" fillId="0" borderId="0" xfId="0" quotePrefix="1" applyAlignment="1">
      <alignment wrapText="1"/>
    </xf>
    <xf numFmtId="0" fontId="3" fillId="0" borderId="0" xfId="0" applyFont="1" applyAlignment="1">
      <alignment horizontal="center" vertical="top"/>
    </xf>
    <xf numFmtId="0" fontId="1" fillId="6" borderId="12" xfId="0" applyFont="1" applyFill="1" applyBorder="1" applyAlignment="1">
      <alignment horizontal="center"/>
    </xf>
    <xf numFmtId="0" fontId="0" fillId="0" borderId="3" xfId="0" quotePrefix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11" fontId="0" fillId="0" borderId="9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0" fillId="9" borderId="0" xfId="0" applyFill="1" applyAlignment="1"/>
    <xf numFmtId="0" fontId="18" fillId="7" borderId="0" xfId="0" applyFont="1" applyFill="1" applyAlignment="1"/>
    <xf numFmtId="0" fontId="19" fillId="4" borderId="0" xfId="0" applyFont="1" applyFill="1" applyAlignment="1">
      <alignment horizontal="left"/>
    </xf>
    <xf numFmtId="0" fontId="0" fillId="3" borderId="5" xfId="0" applyFill="1" applyBorder="1"/>
    <xf numFmtId="0" fontId="3" fillId="10" borderId="0" xfId="0" applyFont="1" applyFill="1" applyBorder="1" applyAlignment="1">
      <alignment horizontal="center"/>
    </xf>
    <xf numFmtId="0" fontId="3" fillId="2" borderId="12" xfId="0" quotePrefix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3">
    <cellStyle name="Lien hypertexte" xfId="2" builtinId="8"/>
    <cellStyle name="Normal" xfId="0" builtinId="0"/>
    <cellStyle name="Pourcentage" xfId="1" builtinId="5"/>
  </cellStyles>
  <dxfs count="12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3CF828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3C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Abreuvement.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BD-4CE9-8609-4916AE230E8C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BD-4CE9-8609-4916AE230E8C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BD-4CE9-8609-4916AE230E8C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ABD-4CE9-8609-4916AE230E8C}"/>
              </c:ext>
            </c:extLst>
          </c:dPt>
          <c:dLbls>
            <c:delete val="1"/>
          </c:dLbls>
          <c:val>
            <c:numRef>
              <c:f>abreuv!$C$3:$C$6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F-4B44-8DD8-80B8B03D99FD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ABD-4CE9-8609-4916AE230E8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ABD-4CE9-8609-4916AE230E8C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ABD-4CE9-8609-4916AE230E8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abreuv!$C$12:$C$14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abreuv!$C$8:$C$10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7F-4B44-8DD8-80B8B03D99FD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Abreuvement.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E4-483F-A872-C6C471E8C01D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E4-483F-A872-C6C471E8C01D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E4-483F-A872-C6C471E8C01D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E4-483F-A872-C6C471E8C01D}"/>
              </c:ext>
            </c:extLst>
          </c:dPt>
          <c:dLbls>
            <c:delete val="1"/>
          </c:dLbls>
          <c:val>
            <c:numRef>
              <c:f>abreuv!$C$3:$C$6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D8-6042-B823-94F45C2F26CE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E4-483F-A872-C6C471E8C01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E4-483F-A872-C6C471E8C01D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E4-483F-A872-C6C471E8C01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abreuv!$C$12:$C$14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abreuv!$C$8:$C$10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D8-6042-B823-94F45C2F26CE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 Rayonnement.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C-4A2C-B869-C9B509919148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C-4A2C-B869-C9B509919148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C-4A2C-B869-C9B509919148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C-4A2C-B869-C9B509919148}"/>
              </c:ext>
            </c:extLst>
          </c:dPt>
          <c:dLbls>
            <c:delete val="1"/>
          </c:dLbls>
          <c:val>
            <c:numRef>
              <c:f>rayont!$C$3:$C$6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F9-5A45-8088-CD3B0222B7F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C-4A2C-B869-C9B50991914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C-4A2C-B869-C9B509919148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C-4A2C-B869-C9B50991914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rayont!$C$12:$C$14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rayont!$C$8:$C$10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F9-5A45-8088-CD3B0222B7F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Score</a:t>
            </a:r>
            <a:r>
              <a:rPr lang="fr-FR" sz="1400" baseline="0"/>
              <a:t> Ventilation Naturelle</a:t>
            </a:r>
            <a:endParaRPr lang="fr-FR" sz="1400"/>
          </a:p>
        </c:rich>
      </c:tx>
      <c:layout>
        <c:manualLayout>
          <c:xMode val="edge"/>
          <c:yMode val="edge"/>
          <c:x val="0.13674102648681105"/>
          <c:y val="9.02371491319299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C0-4D5B-89BC-BAC7993F19DC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C0-4D5B-89BC-BAC7993F19DC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C0-4D5B-89BC-BAC7993F19DC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BC0-4D5B-89BC-BAC7993F19DC}"/>
              </c:ext>
            </c:extLst>
          </c:dPt>
          <c:dLbls>
            <c:delete val="1"/>
          </c:dLbls>
          <c:val>
            <c:numRef>
              <c:f>ventNat!$C$3:$C$6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3-7A48-A4E8-D28423271C3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explosion val="53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BC0-4D5B-89BC-BAC7993F19D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BC0-4D5B-89BC-BAC7993F19DC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BC0-4D5B-89BC-BAC7993F19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ventNat!$C$12:$C$14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ventNat!$C$8:$C$10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83-7A48-A4E8-D28423271C3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Score</a:t>
            </a:r>
            <a:r>
              <a:rPr lang="fr-FR" sz="1400" baseline="0"/>
              <a:t> Ventilation Mécanique</a:t>
            </a:r>
            <a:endParaRPr lang="fr-FR" sz="1400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8C-4910-8CCF-C08A35B5B408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8C-4910-8CCF-C08A35B5B408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8C-4910-8CCF-C08A35B5B408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88C-4910-8CCF-C08A35B5B408}"/>
              </c:ext>
            </c:extLst>
          </c:dPt>
          <c:dLbls>
            <c:delete val="1"/>
          </c:dLbls>
          <c:val>
            <c:numRef>
              <c:f>ventMeca!$C$3:$C$6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2E-CD4E-9A4C-4842E179219E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88C-4910-8CCF-C08A35B5B40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88C-4910-8CCF-C08A35B5B408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88C-4910-8CCF-C08A35B5B4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ventMeca!$C$12:$C$14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ventMeca!$C$8:$C$10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2E-CD4E-9A4C-4842E179219E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Brumisation.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28-42CA-B12D-F838B60A746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28-42CA-B12D-F838B60A746F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28-42CA-B12D-F838B60A746F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28-42CA-B12D-F838B60A746F}"/>
              </c:ext>
            </c:extLst>
          </c:dPt>
          <c:dLbls>
            <c:delete val="1"/>
          </c:dLbls>
          <c:val>
            <c:numRef>
              <c:f>brum!$C$3:$C$6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43-4F44-884D-0A4DE51560F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228-42CA-B12D-F838B60A746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228-42CA-B12D-F838B60A746F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228-42CA-B12D-F838B60A746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brum!$C$12:$C$14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brum!$C$8:$C$10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43-4F44-884D-0A4DE51560F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Alimentation.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3C-4E52-B189-0C62055963C6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3C-4E52-B189-0C62055963C6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3C-4E52-B189-0C62055963C6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3C-4E52-B189-0C62055963C6}"/>
              </c:ext>
            </c:extLst>
          </c:dPt>
          <c:dLbls>
            <c:delete val="1"/>
          </c:dLbls>
          <c:val>
            <c:numRef>
              <c:f>alim2!$C$3:$C$6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E6-BA47-902B-08FF6B540C7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3C-4E52-B189-0C62055963C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3C-4E52-B189-0C62055963C6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3C-4E52-B189-0C62055963C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alim2!$C$12:$C$14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alim2!$C$8:$C$10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E6-BA47-902B-08FF6B540C7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 comportement.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D5-4925-9FC2-F80599E72046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D5-4925-9FC2-F80599E72046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8D5-4925-9FC2-F80599E72046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8D5-4925-9FC2-F80599E72046}"/>
              </c:ext>
            </c:extLst>
          </c:dPt>
          <c:dLbls>
            <c:delete val="1"/>
          </c:dLbls>
          <c:val>
            <c:numRef>
              <c:f>comport!$C$3:$C$6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64-8548-AA76-D7245A1F94A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8D5-4925-9FC2-F80599E7204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8D5-4925-9FC2-F80599E72046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8D5-4925-9FC2-F80599E7204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comport!$C$12:$C$14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comport!$C$8:$C$10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64-8548-AA76-D7245A1F94A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Alimentation.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AA5-4772-8A51-F08D574A3236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A5-4772-8A51-F08D574A3236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A5-4772-8A51-F08D574A3236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AA5-4772-8A51-F08D574A3236}"/>
              </c:ext>
            </c:extLst>
          </c:dPt>
          <c:dLbls>
            <c:delete val="1"/>
          </c:dLbls>
          <c:val>
            <c:numRef>
              <c:f>alim2!$C$3:$C$6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84-F14A-87D8-6B3EF8B71DF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AA5-4772-8A51-F08D574A323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AA5-4772-8A51-F08D574A3236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AA5-4772-8A51-F08D574A323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alim2!$C$12:$C$14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alim2!$C$8:$C$10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84-F14A-87D8-6B3EF8B71DF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 comportement.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A2-4B7A-A71C-77169E4D49F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A2-4B7A-A71C-77169E4D49FE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A2-4B7A-A71C-77169E4D49FE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BA2-4B7A-A71C-77169E4D49FE}"/>
              </c:ext>
            </c:extLst>
          </c:dPt>
          <c:dLbls>
            <c:delete val="1"/>
          </c:dLbls>
          <c:val>
            <c:numRef>
              <c:f>comport!$C$3:$C$6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4-B84D-8FF5-B9917CE2948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BA2-4B7A-A71C-77169E4D49F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BA2-4B7A-A71C-77169E4D49FE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BA2-4B7A-A71C-77169E4D49F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comport!$C$12:$C$14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comport!$C$8:$C$10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4-B84D-8FF5-B9917CE2948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 Rayonnement.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22-4D98-85DF-8DF7470DE0F7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22-4D98-85DF-8DF7470DE0F7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22-4D98-85DF-8DF7470DE0F7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22-4D98-85DF-8DF7470DE0F7}"/>
              </c:ext>
            </c:extLst>
          </c:dPt>
          <c:dLbls>
            <c:delete val="1"/>
          </c:dLbls>
          <c:val>
            <c:numRef>
              <c:f>rayont!$C$3:$C$6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7-E84E-A3CA-9F318358843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22-4D98-85DF-8DF7470DE0F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322-4D98-85DF-8DF7470DE0F7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322-4D98-85DF-8DF7470DE0F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rayont!$C$12:$C$14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rayont!$C$8:$C$10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7-E84E-A3CA-9F318358843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</a:t>
            </a:r>
            <a:r>
              <a:rPr lang="fr-FR" baseline="0"/>
              <a:t> Ventilation Naturelle.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17-4351-9B83-EA577C473CF1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17-4351-9B83-EA577C473CF1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17-4351-9B83-EA577C473CF1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17-4351-9B83-EA577C473CF1}"/>
              </c:ext>
            </c:extLst>
          </c:dPt>
          <c:dLbls>
            <c:delete val="1"/>
          </c:dLbls>
          <c:val>
            <c:numRef>
              <c:f>ventNat!$C$3:$C$6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68-FA4B-AB5F-9B873FD2258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A17-4351-9B83-EA577C473CF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A17-4351-9B83-EA577C473CF1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A17-4351-9B83-EA577C473CF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ventNat!$C$12:$C$14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ventNat!$C$8:$C$10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68-FA4B-AB5F-9B873FD2258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</a:t>
            </a:r>
            <a:r>
              <a:rPr lang="fr-FR" baseline="0"/>
              <a:t> Ventilation Mécanique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44-4BD1-BB93-4C58365F0097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44-4BD1-BB93-4C58365F0097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44-4BD1-BB93-4C58365F0097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44-4BD1-BB93-4C58365F0097}"/>
              </c:ext>
            </c:extLst>
          </c:dPt>
          <c:dLbls>
            <c:delete val="1"/>
          </c:dLbls>
          <c:val>
            <c:numRef>
              <c:f>ventMeca!$C$3:$C$6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B2-2C40-B526-965594AF623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544-4BD1-BB93-4C58365F009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544-4BD1-BB93-4C58365F0097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544-4BD1-BB93-4C58365F009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ventMeca!$C$12:$C$14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ventMeca!$C$8:$C$10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B2-2C40-B526-965594AF623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Brumisation.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3-4559-8145-F6A8E120F8A3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33-4559-8145-F6A8E120F8A3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933-4559-8145-F6A8E120F8A3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933-4559-8145-F6A8E120F8A3}"/>
              </c:ext>
            </c:extLst>
          </c:dPt>
          <c:dLbls>
            <c:delete val="1"/>
          </c:dLbls>
          <c:val>
            <c:numRef>
              <c:f>brum!$C$3:$C$6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5D-064A-9334-E6B01E16F98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933-4559-8145-F6A8E120F8A3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933-4559-8145-F6A8E120F8A3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933-4559-8145-F6A8E120F8A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brum!$C$12:$C$14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brum!$C$8:$C$10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5D-064A-9334-E6B01E16F98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Score</a:t>
            </a:r>
            <a:r>
              <a:rPr lang="fr-FR" baseline="0"/>
              <a:t> Autodiagnostic Condition Estivale 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C8-43C4-8BFF-C8F5465126F3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C8-43C4-8BFF-C8F5465126F3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C8-43C4-8BFF-C8F5465126F3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C8-43C4-8BFF-C8F5465126F3}"/>
              </c:ext>
            </c:extLst>
          </c:dPt>
          <c:dLbls>
            <c:delete val="1"/>
          </c:dLbls>
          <c:val>
            <c:numRef>
              <c:f>GLOBAL!$C$3:$C$6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8-5F47-8C20-7F7A6FBA743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C8-43C4-8BFF-C8F5465126F3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C8-43C4-8BFF-C8F5465126F3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3C8-43C4-8BFF-C8F5465126F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GLOBAL!$C$12:$C$14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GLOBAL!$C$8:$C$10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C8-5F47-8C20-7F7A6FBA743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 total Autodiagnostic Condition Estivale </a:t>
            </a:r>
          </a:p>
        </c:rich>
      </c:tx>
      <c:layout>
        <c:manualLayout>
          <c:xMode val="edge"/>
          <c:yMode val="edge"/>
          <c:x val="0.11631697326905688"/>
          <c:y val="4.7572603237465483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27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1-447D-A63A-92AEBA1B07BA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1-447D-A63A-92AEBA1B07BA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3CF828">
                      <a:shade val="30000"/>
                      <a:satMod val="115000"/>
                    </a:srgbClr>
                  </a:gs>
                  <a:gs pos="50000">
                    <a:srgbClr val="3CF828">
                      <a:shade val="67500"/>
                      <a:satMod val="115000"/>
                    </a:srgbClr>
                  </a:gs>
                  <a:gs pos="100000">
                    <a:srgbClr val="3CF828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1-447D-A63A-92AEBA1B07BA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91-447D-A63A-92AEBA1B07BA}"/>
              </c:ext>
            </c:extLst>
          </c:dPt>
          <c:dLbls>
            <c:delete val="1"/>
          </c:dLbls>
          <c:val>
            <c:numRef>
              <c:f>GLOBAL!$C$3:$C$6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B-D04F-BF12-30605219094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91-447D-A63A-92AEBA1B07B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91-447D-A63A-92AEBA1B07BA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391-447D-A63A-92AEBA1B07B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GLOBAL!$C$12:$C$14</c:f>
              <c:numCache>
                <c:formatCode>0</c:formatCode>
                <c:ptCount val="3"/>
                <c:pt idx="1">
                  <c:v>0</c:v>
                </c:pt>
              </c:numCache>
            </c:numRef>
          </c:cat>
          <c:val>
            <c:numRef>
              <c:f>GLOBAL!$C$8:$C$10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6B-D04F-BF12-30605219094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1.xml"/><Relationship Id="rId7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861135</xdr:colOff>
      <xdr:row>0</xdr:row>
      <xdr:rowOff>952583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" y="0"/>
          <a:ext cx="861135" cy="952583"/>
        </a:xfrm>
        <a:prstGeom prst="rect">
          <a:avLst/>
        </a:prstGeom>
      </xdr:spPr>
    </xdr:pic>
    <xdr:clientData/>
  </xdr:twoCellAnchor>
  <xdr:oneCellAnchor>
    <xdr:from>
      <xdr:col>1</xdr:col>
      <xdr:colOff>1394460</xdr:colOff>
      <xdr:row>0</xdr:row>
      <xdr:rowOff>266700</xdr:rowOff>
    </xdr:from>
    <xdr:ext cx="5155194" cy="468013"/>
    <xdr:sp macro="" textlink="">
      <xdr:nvSpPr>
        <xdr:cNvPr id="2" name="ZoneTexte 1"/>
        <xdr:cNvSpPr txBox="1"/>
      </xdr:nvSpPr>
      <xdr:spPr>
        <a:xfrm>
          <a:off x="2011680" y="266700"/>
          <a:ext cx="5155194" cy="468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400"/>
            <a:t>Diagnostic</a:t>
          </a:r>
          <a:r>
            <a:rPr lang="fr-FR" sz="2400" baseline="0"/>
            <a:t> Bâtiment en période Estivale</a:t>
          </a:r>
          <a:endParaRPr lang="fr-FR" sz="24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8</xdr:row>
      <xdr:rowOff>49530</xdr:rowOff>
    </xdr:from>
    <xdr:to>
      <xdr:col>11</xdr:col>
      <xdr:colOff>754380</xdr:colOff>
      <xdr:row>23</xdr:row>
      <xdr:rowOff>49530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0.02944</cdr:x>
      <cdr:y>0.60463</cdr:y>
    </cdr:from>
    <cdr:to>
      <cdr:x>0.94611</cdr:x>
      <cdr:y>0.9625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4620" y="1658620"/>
          <a:ext cx="4191000" cy="981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</xdr:colOff>
      <xdr:row>7</xdr:row>
      <xdr:rowOff>156210</xdr:rowOff>
    </xdr:from>
    <xdr:to>
      <xdr:col>11</xdr:col>
      <xdr:colOff>662940</xdr:colOff>
      <xdr:row>22</xdr:row>
      <xdr:rowOff>156210</xdr:rowOff>
    </xdr:to>
    <xdr:graphicFrame macro="">
      <xdr:nvGraphicFramePr>
        <xdr:cNvPr id="2" name="Graphique 1" title="Score Ventil Mécaniqu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0.62083</cdr:y>
    </cdr:from>
    <cdr:to>
      <cdr:x>0.92778</cdr:x>
      <cdr:y>0.94306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1703070"/>
          <a:ext cx="4191000" cy="883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7</xdr:row>
      <xdr:rowOff>148590</xdr:rowOff>
    </xdr:from>
    <xdr:to>
      <xdr:col>12</xdr:col>
      <xdr:colOff>0</xdr:colOff>
      <xdr:row>22</xdr:row>
      <xdr:rowOff>148590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0.01444</cdr:x>
      <cdr:y>0.60741</cdr:y>
    </cdr:from>
    <cdr:to>
      <cdr:x>0.93111</cdr:x>
      <cdr:y>0.86157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6040" y="166624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7</xdr:row>
      <xdr:rowOff>110490</xdr:rowOff>
    </xdr:from>
    <xdr:to>
      <xdr:col>11</xdr:col>
      <xdr:colOff>754380</xdr:colOff>
      <xdr:row>22</xdr:row>
      <xdr:rowOff>110490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0.01778</cdr:x>
      <cdr:y>0.6463</cdr:y>
    </cdr:from>
    <cdr:to>
      <cdr:x>0.93444</cdr:x>
      <cdr:y>0.90046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1280" y="177292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1359014</xdr:colOff>
      <xdr:row>0</xdr:row>
      <xdr:rowOff>110067</xdr:rowOff>
    </xdr:from>
    <xdr:to>
      <xdr:col>2</xdr:col>
      <xdr:colOff>2624667</xdr:colOff>
      <xdr:row>5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16</xdr:row>
      <xdr:rowOff>135466</xdr:rowOff>
    </xdr:from>
    <xdr:to>
      <xdr:col>0</xdr:col>
      <xdr:colOff>2969358</xdr:colOff>
      <xdr:row>25</xdr:row>
      <xdr:rowOff>173403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A00-000005000000}"/>
            </a:ext>
            <a:ext uri="{147F2762-F138-4A5C-976F-8EAC2B608ADB}">
              <a16:predDERef xmlns:a16="http://schemas.microsoft.com/office/drawing/2014/main" xmlns="" pre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271991</xdr:colOff>
      <xdr:row>27</xdr:row>
      <xdr:rowOff>16934</xdr:rowOff>
    </xdr:from>
    <xdr:to>
      <xdr:col>3</xdr:col>
      <xdr:colOff>355600</xdr:colOff>
      <xdr:row>36</xdr:row>
      <xdr:rowOff>162984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00000000-0008-0000-0A00-000009000000}"/>
            </a:ext>
            <a:ext uri="{147F2762-F138-4A5C-976F-8EAC2B608ADB}">
              <a16:predDERef xmlns:a16="http://schemas.microsoft.com/office/drawing/2014/main" xmlns="" pre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</xdr:colOff>
      <xdr:row>26</xdr:row>
      <xdr:rowOff>182521</xdr:rowOff>
    </xdr:from>
    <xdr:to>
      <xdr:col>0</xdr:col>
      <xdr:colOff>2944853</xdr:colOff>
      <xdr:row>36</xdr:row>
      <xdr:rowOff>170800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00000000-0008-0000-0A00-00000B000000}"/>
            </a:ext>
            <a:ext uri="{147F2762-F138-4A5C-976F-8EAC2B608ADB}">
              <a16:predDERef xmlns:a16="http://schemas.microsoft.com/office/drawing/2014/main" xmlns="" pre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315382</xdr:colOff>
      <xdr:row>38</xdr:row>
      <xdr:rowOff>5050</xdr:rowOff>
    </xdr:from>
    <xdr:to>
      <xdr:col>3</xdr:col>
      <xdr:colOff>355600</xdr:colOff>
      <xdr:row>47</xdr:row>
      <xdr:rowOff>167870</xdr:rowOff>
    </xdr:to>
    <xdr:graphicFrame macro="">
      <xdr:nvGraphicFramePr>
        <xdr:cNvPr id="13" name="Graphique 12" title="Score Ventil Mécanique">
          <a:extLst>
            <a:ext uri="{FF2B5EF4-FFF2-40B4-BE49-F238E27FC236}">
              <a16:creationId xmlns:a16="http://schemas.microsoft.com/office/drawing/2014/main" xmlns="" id="{00000000-0008-0000-0A00-00000D000000}"/>
            </a:ext>
            <a:ext uri="{147F2762-F138-4A5C-976F-8EAC2B608ADB}">
              <a16:predDERef xmlns:a16="http://schemas.microsoft.com/office/drawing/2014/main" xmlns="" pre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37</xdr:row>
      <xdr:rowOff>169658</xdr:rowOff>
    </xdr:from>
    <xdr:to>
      <xdr:col>0</xdr:col>
      <xdr:colOff>2971800</xdr:colOff>
      <xdr:row>47</xdr:row>
      <xdr:rowOff>169333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xmlns="" id="{00000000-0008-0000-0A00-00000E000000}"/>
            </a:ext>
            <a:ext uri="{147F2762-F138-4A5C-976F-8EAC2B608ADB}">
              <a16:predDERef xmlns:a16="http://schemas.microsoft.com/office/drawing/2014/main" xmlns="" pre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190826</xdr:colOff>
      <xdr:row>0</xdr:row>
      <xdr:rowOff>177800</xdr:rowOff>
    </xdr:from>
    <xdr:to>
      <xdr:col>0</xdr:col>
      <xdr:colOff>987995</xdr:colOff>
      <xdr:row>0</xdr:row>
      <xdr:rowOff>1074278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00000000-0008-0000-0A00-000011000000}"/>
            </a:ext>
            <a:ext uri="{147F2762-F138-4A5C-976F-8EAC2B608ADB}">
              <a16:predDERef xmlns:a16="http://schemas.microsoft.com/office/drawing/2014/main" xmlns="" pre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0826" y="177800"/>
          <a:ext cx="797169" cy="896478"/>
        </a:xfrm>
        <a:prstGeom prst="rect">
          <a:avLst/>
        </a:prstGeom>
      </xdr:spPr>
    </xdr:pic>
    <xdr:clientData/>
  </xdr:twoCellAnchor>
  <xdr:twoCellAnchor>
    <xdr:from>
      <xdr:col>2</xdr:col>
      <xdr:colOff>313999</xdr:colOff>
      <xdr:row>16</xdr:row>
      <xdr:rowOff>172589</xdr:rowOff>
    </xdr:from>
    <xdr:to>
      <xdr:col>3</xdr:col>
      <xdr:colOff>309197</xdr:colOff>
      <xdr:row>25</xdr:row>
      <xdr:rowOff>184312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0000000-0008-0000-0A00-00000C000000}"/>
            </a:ext>
            <a:ext uri="{147F2762-F138-4A5C-976F-8EAC2B608ADB}">
              <a16:predDERef xmlns:a16="http://schemas.microsoft.com/office/drawing/2014/main" xmlns="" pred="{00000000-0008-0000-0A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1515532</xdr:colOff>
      <xdr:row>7</xdr:row>
      <xdr:rowOff>2117</xdr:rowOff>
    </xdr:from>
    <xdr:to>
      <xdr:col>2</xdr:col>
      <xdr:colOff>2328331</xdr:colOff>
      <xdr:row>15</xdr:row>
      <xdr:rowOff>178859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xmlns="" id="{00000000-0008-0000-0A00-000010000000}"/>
            </a:ext>
            <a:ext uri="{147F2762-F138-4A5C-976F-8EAC2B608ADB}">
              <a16:predDERef xmlns:a16="http://schemas.microsoft.com/office/drawing/2014/main" xmlns="" pre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0.01778</cdr:x>
      <cdr:y>0.6463</cdr:y>
    </cdr:from>
    <cdr:to>
      <cdr:x>0.93444</cdr:x>
      <cdr:y>0.90046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1280" y="177292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 </a:t>
          </a:r>
          <a:r>
            <a:rPr lang="fr-FR" sz="1100" b="0" u="none"/>
            <a:t> </a:t>
          </a:r>
          <a:endParaRPr lang="fr-FR" sz="1100" b="1" u="sng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7</xdr:row>
      <xdr:rowOff>148590</xdr:rowOff>
    </xdr:from>
    <xdr:to>
      <xdr:col>12</xdr:col>
      <xdr:colOff>0</xdr:colOff>
      <xdr:row>22</xdr:row>
      <xdr:rowOff>148590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</cdr:x>
      <cdr:y>0.66667</cdr:y>
    </cdr:from>
    <cdr:to>
      <cdr:x>0.95667</cdr:x>
      <cdr:y>0.92083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880" y="182880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 u="sng"/>
            <a:t>Commentaires: 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0.01111</cdr:x>
      <cdr:y>0.60417</cdr:y>
    </cdr:from>
    <cdr:to>
      <cdr:x>0.92778</cdr:x>
      <cdr:y>0.97361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1657350"/>
          <a:ext cx="4191000" cy="1013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  <a:r>
            <a:rPr lang="fr-FR" sz="1100" b="0" u="none" baseline="0"/>
            <a:t> </a:t>
          </a:r>
          <a:endParaRPr lang="fr-FR" sz="1100" b="1" u="sng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0.02944</cdr:x>
      <cdr:y>0.63636</cdr:y>
    </cdr:from>
    <cdr:to>
      <cdr:x>0.94611</cdr:x>
      <cdr:y>0.9625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937" y="1148861"/>
          <a:ext cx="2675802" cy="588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0.70261</cdr:y>
    </cdr:from>
    <cdr:to>
      <cdr:x>0.92778</cdr:x>
      <cdr:y>0.95425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3017" y="1260229"/>
          <a:ext cx="2724160" cy="451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0.01444</cdr:x>
      <cdr:y>0.60741</cdr:y>
    </cdr:from>
    <cdr:to>
      <cdr:x>0.93111</cdr:x>
      <cdr:y>0.86157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6040" y="166624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</cdr:x>
      <cdr:y>0.66667</cdr:y>
    </cdr:from>
    <cdr:to>
      <cdr:x>0.95667</cdr:x>
      <cdr:y>0.92083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880" y="182880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0.60139</cdr:y>
    </cdr:from>
    <cdr:to>
      <cdr:x>0.92778</cdr:x>
      <cdr:y>0.94306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800" y="1649730"/>
          <a:ext cx="4191000" cy="937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</cdr:x>
      <cdr:y>0.66667</cdr:y>
    </cdr:from>
    <cdr:to>
      <cdr:x>0.95667</cdr:x>
      <cdr:y>0.92083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880" y="182880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</xdr:colOff>
      <xdr:row>7</xdr:row>
      <xdr:rowOff>177165</xdr:rowOff>
    </xdr:from>
    <xdr:to>
      <xdr:col>11</xdr:col>
      <xdr:colOff>542925</xdr:colOff>
      <xdr:row>22</xdr:row>
      <xdr:rowOff>177165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</cdr:x>
      <cdr:y>0.66667</cdr:y>
    </cdr:from>
    <cdr:to>
      <cdr:x>0.95667</cdr:x>
      <cdr:y>0.92083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880" y="1828800"/>
          <a:ext cx="4191000" cy="69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7</xdr:row>
      <xdr:rowOff>148590</xdr:rowOff>
    </xdr:from>
    <xdr:to>
      <xdr:col>12</xdr:col>
      <xdr:colOff>0</xdr:colOff>
      <xdr:row>22</xdr:row>
      <xdr:rowOff>148590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0.60139</cdr:y>
    </cdr:from>
    <cdr:to>
      <cdr:x>0.92778</cdr:x>
      <cdr:y>0.94306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800" y="1649730"/>
          <a:ext cx="4191000" cy="937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7</xdr:row>
      <xdr:rowOff>148590</xdr:rowOff>
    </xdr:from>
    <xdr:to>
      <xdr:col>11</xdr:col>
      <xdr:colOff>746760</xdr:colOff>
      <xdr:row>22</xdr:row>
      <xdr:rowOff>148590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0.01111</cdr:x>
      <cdr:y>0.60417</cdr:y>
    </cdr:from>
    <cdr:to>
      <cdr:x>0.92778</cdr:x>
      <cdr:y>0.97361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1657350"/>
          <a:ext cx="4191000" cy="1013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 u="sng"/>
            <a:t>Commentaires:</a:t>
          </a:r>
          <a:r>
            <a:rPr lang="fr-FR" sz="1100" b="0" u="none" baseline="0"/>
            <a:t> </a:t>
          </a:r>
          <a:endParaRPr lang="fr-FR" sz="1100" b="1" u="sng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zoomScaleNormal="100" workbookViewId="0">
      <selection activeCell="K69" sqref="K69"/>
    </sheetView>
  </sheetViews>
  <sheetFormatPr baseColWidth="10" defaultColWidth="8.88671875" defaultRowHeight="14.4" x14ac:dyDescent="0.3"/>
  <cols>
    <col min="1" max="1" width="9" customWidth="1"/>
    <col min="2" max="2" width="95.5546875" customWidth="1"/>
    <col min="3" max="3" width="12.6640625" customWidth="1"/>
    <col min="4" max="4" width="5.6640625" customWidth="1"/>
    <col min="5" max="5" width="14.109375" bestFit="1" customWidth="1"/>
    <col min="6" max="6" width="16.44140625" customWidth="1"/>
  </cols>
  <sheetData>
    <row r="1" spans="1:7" ht="134.4" customHeight="1" x14ac:dyDescent="0.3">
      <c r="B1" s="119" t="s">
        <v>0</v>
      </c>
      <c r="C1" s="119"/>
    </row>
    <row r="2" spans="1:7" ht="24.6" customHeight="1" x14ac:dyDescent="0.35">
      <c r="B2" s="51" t="s">
        <v>1</v>
      </c>
      <c r="C2" s="95" t="s">
        <v>91</v>
      </c>
      <c r="F2" s="28"/>
      <c r="G2" s="52" t="s">
        <v>2</v>
      </c>
    </row>
    <row r="3" spans="1:7" ht="20.399999999999999" customHeight="1" x14ac:dyDescent="0.35">
      <c r="B3" s="94"/>
      <c r="C3" s="96" t="s">
        <v>101</v>
      </c>
      <c r="F3" s="31"/>
      <c r="G3" s="52" t="s">
        <v>100</v>
      </c>
    </row>
    <row r="4" spans="1:7" ht="18" x14ac:dyDescent="0.35">
      <c r="B4" s="22" t="s">
        <v>3</v>
      </c>
      <c r="C4" s="53" t="s">
        <v>91</v>
      </c>
      <c r="F4" s="29"/>
    </row>
    <row r="5" spans="1:7" ht="18" x14ac:dyDescent="0.35">
      <c r="B5" s="22" t="s">
        <v>4</v>
      </c>
      <c r="C5" s="53" t="s">
        <v>91</v>
      </c>
      <c r="E5" s="20"/>
    </row>
    <row r="6" spans="1:7" ht="18" x14ac:dyDescent="0.35">
      <c r="B6" s="9" t="s">
        <v>5</v>
      </c>
      <c r="C6" s="53" t="s">
        <v>91</v>
      </c>
      <c r="E6" s="20"/>
    </row>
    <row r="8" spans="1:7" s="3" customFormat="1" ht="23.4" x14ac:dyDescent="0.45">
      <c r="A8" s="4"/>
      <c r="B8" s="11" t="s">
        <v>6</v>
      </c>
      <c r="C8" s="120" t="s">
        <v>7</v>
      </c>
      <c r="D8" s="120"/>
    </row>
    <row r="9" spans="1:7" s="6" customFormat="1" ht="21" x14ac:dyDescent="0.4">
      <c r="A9" s="63" t="s">
        <v>8</v>
      </c>
      <c r="B9" s="12" t="s">
        <v>9</v>
      </c>
      <c r="C9" s="5" t="s">
        <v>102</v>
      </c>
      <c r="D9" s="62" t="s">
        <v>10</v>
      </c>
    </row>
    <row r="10" spans="1:7" x14ac:dyDescent="0.3">
      <c r="A10" s="75">
        <v>1</v>
      </c>
      <c r="B10" s="21" t="s">
        <v>93</v>
      </c>
      <c r="C10" s="25" t="s">
        <v>91</v>
      </c>
      <c r="D10" s="75" t="str">
        <f>IF($C10="oui",1,IF($C10="non",0,""))</f>
        <v/>
      </c>
    </row>
    <row r="11" spans="1:7" x14ac:dyDescent="0.3">
      <c r="A11" s="75">
        <v>2</v>
      </c>
      <c r="B11" s="13" t="s">
        <v>92</v>
      </c>
      <c r="C11" s="25"/>
      <c r="D11" s="75" t="str">
        <f>IF($C11="oui",1,IF($C11="non",0,""))</f>
        <v/>
      </c>
      <c r="F11" s="38"/>
    </row>
    <row r="12" spans="1:7" x14ac:dyDescent="0.3">
      <c r="A12" s="75">
        <v>3</v>
      </c>
      <c r="B12" s="13" t="s">
        <v>11</v>
      </c>
      <c r="C12" s="25" t="s">
        <v>91</v>
      </c>
      <c r="D12" s="75" t="str">
        <f>IF($C12="oui",1,IF($C12="non",0,""))</f>
        <v/>
      </c>
    </row>
    <row r="13" spans="1:7" x14ac:dyDescent="0.3">
      <c r="A13" s="75">
        <v>4</v>
      </c>
      <c r="B13" s="13" t="s">
        <v>12</v>
      </c>
      <c r="C13" s="25" t="s">
        <v>91</v>
      </c>
      <c r="D13" s="75" t="str">
        <f>IF($C13="oui",1,IF($C13="non",0,""))</f>
        <v/>
      </c>
    </row>
    <row r="14" spans="1:7" x14ac:dyDescent="0.3">
      <c r="A14" s="75">
        <v>5</v>
      </c>
      <c r="B14" s="14" t="s">
        <v>13</v>
      </c>
      <c r="C14" s="25" t="s">
        <v>91</v>
      </c>
      <c r="D14" s="75" t="str">
        <f t="shared" ref="D14:D16" si="0">IF($C14="oui",2,IF($C14="non",0,""))</f>
        <v/>
      </c>
    </row>
    <row r="15" spans="1:7" x14ac:dyDescent="0.3">
      <c r="A15" s="75">
        <v>6</v>
      </c>
      <c r="B15" s="13" t="b">
        <f>IF(C6="non","",IF(C6="oui","Au pâturage, disposez-vous d’un point d’eau à moins de 50 m de la zone de couchage ou d’ombrage ?",IF(C6="","Au pâturage, disposez-vous d’un point d’eau à moins de 50 m de la zone de couchage ou d’ombrage ?")))</f>
        <v>0</v>
      </c>
      <c r="C15" s="25" t="s">
        <v>91</v>
      </c>
      <c r="D15" s="75" t="str">
        <f>IF($C15="oui",1,IF($C15="non",0,""))</f>
        <v/>
      </c>
    </row>
    <row r="16" spans="1:7" x14ac:dyDescent="0.3">
      <c r="A16" s="75">
        <v>7</v>
      </c>
      <c r="B16" s="13" t="s">
        <v>14</v>
      </c>
      <c r="C16" s="25" t="s">
        <v>91</v>
      </c>
      <c r="D16" s="75" t="str">
        <f t="shared" si="0"/>
        <v/>
      </c>
    </row>
    <row r="17" spans="1:6" x14ac:dyDescent="0.3">
      <c r="A17" s="75">
        <v>8</v>
      </c>
      <c r="B17" s="15" t="s">
        <v>15</v>
      </c>
      <c r="C17" s="100" t="s">
        <v>91</v>
      </c>
      <c r="D17" s="101"/>
      <c r="E17" s="121" t="s">
        <v>16</v>
      </c>
      <c r="F17" s="105" t="b">
        <f>IF(AND(C6="non",C17="non"),SUM(D10:D14,D16),IF(AND(C6="non",C17="oui"),SUM(D10:D14,D16,D18),IF(AND(C6="oui",C17="oui"),SUM(D10:D16,D18),IF(AND(C6="oui",C17="non"),SUM(D10:D16),IF(AND(C6="",C17="non"),SUM(D10:D16),IF(AND(C6="",C17="oui"),SUM(D10:D16,D18),IF(AND(C6="",C17=""),SUM(D10:D16,D18),IF(AND(C6="oui",C17=""),SUM(D10:D16,D18),IF(AND(C6="non",C17=""),SUM(D10:D14,D16,D18))))))))))</f>
        <v>0</v>
      </c>
    </row>
    <row r="18" spans="1:6" x14ac:dyDescent="0.3">
      <c r="A18" s="75">
        <v>9</v>
      </c>
      <c r="B18" s="13" t="s">
        <v>17</v>
      </c>
      <c r="C18" s="25" t="s">
        <v>91</v>
      </c>
      <c r="D18" s="75" t="str">
        <f>IF($C18="oui",1,IF($C18="non",0,""))</f>
        <v/>
      </c>
      <c r="E18" s="121"/>
      <c r="F18" s="105"/>
    </row>
    <row r="19" spans="1:6" s="1" customFormat="1" x14ac:dyDescent="0.3">
      <c r="A19" s="75"/>
      <c r="C19" s="8"/>
      <c r="D19" s="8"/>
    </row>
    <row r="20" spans="1:6" s="2" customFormat="1" ht="21" x14ac:dyDescent="0.4">
      <c r="A20" s="80"/>
      <c r="B20" s="12" t="s">
        <v>18</v>
      </c>
      <c r="C20" s="122"/>
      <c r="D20" s="123"/>
    </row>
    <row r="21" spans="1:6" s="2" customFormat="1" x14ac:dyDescent="0.3">
      <c r="A21" s="88">
        <v>10</v>
      </c>
      <c r="B21" s="89" t="s">
        <v>94</v>
      </c>
      <c r="C21" s="86" t="s">
        <v>91</v>
      </c>
      <c r="D21" s="90" t="str">
        <f>IF(C21="oui",1,IF(C21="non",0,""))</f>
        <v/>
      </c>
    </row>
    <row r="22" spans="1:6" ht="21" customHeight="1" x14ac:dyDescent="0.3">
      <c r="A22" s="88">
        <v>11</v>
      </c>
      <c r="B22" s="13" t="s">
        <v>19</v>
      </c>
      <c r="C22" s="86" t="s">
        <v>91</v>
      </c>
      <c r="D22" s="87" t="str">
        <f>IF($C22="oui",2,IF($C22="non",0,""))</f>
        <v/>
      </c>
    </row>
    <row r="23" spans="1:6" x14ac:dyDescent="0.3">
      <c r="A23" s="88">
        <v>12</v>
      </c>
      <c r="B23" s="13" t="s">
        <v>20</v>
      </c>
      <c r="C23" s="86" t="s">
        <v>91</v>
      </c>
      <c r="D23" s="10" t="str">
        <f>IF($C23="oui",1,IF($C23="non",0,""))</f>
        <v/>
      </c>
    </row>
    <row r="24" spans="1:6" x14ac:dyDescent="0.3">
      <c r="A24" s="88">
        <v>13</v>
      </c>
      <c r="B24" s="13" t="s">
        <v>21</v>
      </c>
      <c r="C24" s="86" t="s">
        <v>91</v>
      </c>
      <c r="D24" s="10" t="str">
        <f t="shared" ref="D24:D29" si="1">IF($C24="oui",2,IF($C24="non",0,""))</f>
        <v/>
      </c>
    </row>
    <row r="25" spans="1:6" ht="29.25" customHeight="1" x14ac:dyDescent="0.3">
      <c r="A25" s="88">
        <v>14</v>
      </c>
      <c r="B25" s="21" t="s">
        <v>22</v>
      </c>
      <c r="C25" s="86" t="s">
        <v>91</v>
      </c>
      <c r="D25" s="10" t="str">
        <f>IF($C25="oui",1,IF($C25="non",0,""))</f>
        <v/>
      </c>
    </row>
    <row r="26" spans="1:6" ht="27" customHeight="1" x14ac:dyDescent="0.3">
      <c r="A26" s="88">
        <v>15</v>
      </c>
      <c r="B26" s="21" t="s">
        <v>23</v>
      </c>
      <c r="C26" s="86" t="s">
        <v>91</v>
      </c>
      <c r="D26" s="10" t="str">
        <f>IF($C26="oui",1,IF($C26="non",0,""))</f>
        <v/>
      </c>
    </row>
    <row r="27" spans="1:6" x14ac:dyDescent="0.3">
      <c r="A27" s="88">
        <v>16</v>
      </c>
      <c r="B27" s="13" t="s">
        <v>24</v>
      </c>
      <c r="C27" s="86" t="s">
        <v>91</v>
      </c>
      <c r="D27" s="10" t="str">
        <f>IF($C27="oui",1,IF($C27="non",0,""))</f>
        <v/>
      </c>
    </row>
    <row r="28" spans="1:6" x14ac:dyDescent="0.3">
      <c r="A28" s="88">
        <v>17</v>
      </c>
      <c r="B28" s="13" t="s">
        <v>25</v>
      </c>
      <c r="C28" s="86" t="s">
        <v>91</v>
      </c>
      <c r="D28" s="10" t="str">
        <f>IF($C28="oui",1,IF($C28="non",0,""))</f>
        <v/>
      </c>
    </row>
    <row r="29" spans="1:6" x14ac:dyDescent="0.3">
      <c r="A29" s="88">
        <v>18</v>
      </c>
      <c r="B29" s="15" t="s">
        <v>26</v>
      </c>
      <c r="C29" s="86" t="s">
        <v>91</v>
      </c>
      <c r="D29" s="10" t="str">
        <f t="shared" si="1"/>
        <v/>
      </c>
      <c r="E29" s="112" t="s">
        <v>16</v>
      </c>
      <c r="F29" s="114">
        <f>SUM(D22:D30)</f>
        <v>0</v>
      </c>
    </row>
    <row r="30" spans="1:6" x14ac:dyDescent="0.3">
      <c r="A30" s="88">
        <v>19</v>
      </c>
      <c r="B30" s="13" t="s">
        <v>95</v>
      </c>
      <c r="C30" s="86" t="s">
        <v>91</v>
      </c>
      <c r="D30" s="10" t="str">
        <f>IF($C30="oui",1,IF($C30="non",0,""))</f>
        <v/>
      </c>
      <c r="E30" s="113"/>
      <c r="F30" s="115"/>
    </row>
    <row r="31" spans="1:6" x14ac:dyDescent="0.3">
      <c r="A31" s="75"/>
      <c r="B31" s="1"/>
      <c r="C31" s="8"/>
      <c r="D31" s="8"/>
    </row>
    <row r="32" spans="1:6" ht="21" x14ac:dyDescent="0.4">
      <c r="A32" s="116"/>
      <c r="B32" s="12" t="s">
        <v>27</v>
      </c>
      <c r="C32" s="116" t="s">
        <v>91</v>
      </c>
      <c r="D32" s="116"/>
    </row>
    <row r="33" spans="1:6" ht="18" x14ac:dyDescent="0.35">
      <c r="A33" s="116"/>
      <c r="B33" s="16" t="s">
        <v>28</v>
      </c>
      <c r="C33" s="116"/>
      <c r="D33" s="116"/>
    </row>
    <row r="34" spans="1:6" x14ac:dyDescent="0.3">
      <c r="A34" s="75">
        <v>19</v>
      </c>
      <c r="B34" s="17" t="s">
        <v>29</v>
      </c>
      <c r="C34" s="32" t="s">
        <v>91</v>
      </c>
      <c r="D34" s="74" t="str">
        <f>IF($C34="oui",1,IF($C34="non",0,""))</f>
        <v/>
      </c>
    </row>
    <row r="35" spans="1:6" x14ac:dyDescent="0.3">
      <c r="A35" s="75">
        <v>20</v>
      </c>
      <c r="B35" s="13" t="s">
        <v>30</v>
      </c>
      <c r="C35" s="25" t="s">
        <v>91</v>
      </c>
      <c r="D35" s="74" t="str">
        <f>IF($C35="oui",3,IF($C35="non",0,""))</f>
        <v/>
      </c>
    </row>
    <row r="36" spans="1:6" x14ac:dyDescent="0.3">
      <c r="A36" s="99">
        <v>21</v>
      </c>
      <c r="B36" s="18" t="s">
        <v>31</v>
      </c>
      <c r="C36" s="117" t="s">
        <v>91</v>
      </c>
      <c r="D36" s="118"/>
    </row>
    <row r="37" spans="1:6" x14ac:dyDescent="0.3">
      <c r="A37" s="99"/>
      <c r="B37" s="30" t="s">
        <v>32</v>
      </c>
      <c r="C37" s="100" t="s">
        <v>91</v>
      </c>
      <c r="D37" s="101"/>
    </row>
    <row r="38" spans="1:6" x14ac:dyDescent="0.3">
      <c r="A38" s="99"/>
      <c r="B38" s="30" t="s">
        <v>33</v>
      </c>
      <c r="C38" s="100" t="s">
        <v>91</v>
      </c>
      <c r="D38" s="101"/>
    </row>
    <row r="39" spans="1:6" x14ac:dyDescent="0.3">
      <c r="A39" s="99"/>
      <c r="B39" s="30" t="s">
        <v>34</v>
      </c>
      <c r="C39" s="100" t="s">
        <v>91</v>
      </c>
      <c r="D39" s="101"/>
    </row>
    <row r="40" spans="1:6" x14ac:dyDescent="0.3">
      <c r="A40" s="99"/>
      <c r="B40" s="30" t="s">
        <v>35</v>
      </c>
      <c r="C40" s="100" t="s">
        <v>91</v>
      </c>
      <c r="D40" s="102"/>
    </row>
    <row r="41" spans="1:6" x14ac:dyDescent="0.3">
      <c r="A41" s="75">
        <v>22</v>
      </c>
      <c r="B41" s="15" t="s">
        <v>36</v>
      </c>
      <c r="C41" s="33" t="s">
        <v>91</v>
      </c>
      <c r="D41" s="75" t="str">
        <f>IF($C41="oui",0,IF($C41="non",2,""))</f>
        <v/>
      </c>
    </row>
    <row r="42" spans="1:6" x14ac:dyDescent="0.3">
      <c r="A42" s="7">
        <v>23</v>
      </c>
      <c r="B42" s="13" t="s">
        <v>37</v>
      </c>
      <c r="C42" s="33" t="s">
        <v>91</v>
      </c>
      <c r="D42" s="75" t="str">
        <f>IF($C42="oui",0,IF($C42="non",2,""))</f>
        <v/>
      </c>
      <c r="E42" s="112" t="s">
        <v>16</v>
      </c>
      <c r="F42" s="114">
        <f>SUM(C34:D43)</f>
        <v>0</v>
      </c>
    </row>
    <row r="43" spans="1:6" x14ac:dyDescent="0.3">
      <c r="A43" s="73">
        <v>24</v>
      </c>
      <c r="B43" s="19" t="s">
        <v>38</v>
      </c>
      <c r="C43" s="25" t="s">
        <v>91</v>
      </c>
      <c r="D43" s="30" t="str">
        <f>IF($C43="oui",1,IF($C43="non",0,""))</f>
        <v/>
      </c>
      <c r="E43" s="113"/>
      <c r="F43" s="115"/>
    </row>
    <row r="44" spans="1:6" x14ac:dyDescent="0.3">
      <c r="A44" s="8"/>
      <c r="B44" s="1"/>
      <c r="C44" s="8"/>
      <c r="D44" s="8"/>
    </row>
    <row r="45" spans="1:6" ht="18" x14ac:dyDescent="0.35">
      <c r="A45" s="79"/>
      <c r="B45" s="16" t="s">
        <v>39</v>
      </c>
      <c r="C45" s="116"/>
      <c r="D45" s="116"/>
    </row>
    <row r="46" spans="1:6" x14ac:dyDescent="0.3">
      <c r="A46" s="74">
        <v>25</v>
      </c>
      <c r="B46" s="17" t="s">
        <v>40</v>
      </c>
      <c r="C46" s="32" t="s">
        <v>91</v>
      </c>
      <c r="D46" s="74" t="str">
        <f>IF($C46="oui",2,IF($C46="non",0,""))</f>
        <v/>
      </c>
    </row>
    <row r="47" spans="1:6" x14ac:dyDescent="0.3">
      <c r="A47" s="75">
        <v>26</v>
      </c>
      <c r="B47" s="13" t="s">
        <v>41</v>
      </c>
      <c r="C47" s="32" t="s">
        <v>91</v>
      </c>
      <c r="D47" s="74" t="str">
        <f>IF($C47="oui",0,IF($C47="non",2,""))</f>
        <v/>
      </c>
    </row>
    <row r="48" spans="1:6" x14ac:dyDescent="0.3">
      <c r="A48" s="75">
        <v>27</v>
      </c>
      <c r="B48" s="13" t="s">
        <v>42</v>
      </c>
      <c r="C48" s="100" t="s">
        <v>91</v>
      </c>
      <c r="D48" s="102"/>
    </row>
    <row r="49" spans="1:6" x14ac:dyDescent="0.3">
      <c r="A49" s="75">
        <v>28</v>
      </c>
      <c r="B49" s="13" t="s">
        <v>43</v>
      </c>
      <c r="C49" s="76" t="s">
        <v>91</v>
      </c>
      <c r="D49" s="75" t="str">
        <f>IF($C49="oui",0,IF($C49="non",2,""))</f>
        <v/>
      </c>
      <c r="E49" s="8"/>
    </row>
    <row r="50" spans="1:6" x14ac:dyDescent="0.3">
      <c r="A50" s="75">
        <v>29</v>
      </c>
      <c r="B50" s="13" t="s">
        <v>44</v>
      </c>
      <c r="C50" s="25" t="s">
        <v>91</v>
      </c>
      <c r="D50" s="74" t="str">
        <f>IF($C50="oui",1,IF($C50="non",0,""))</f>
        <v/>
      </c>
    </row>
    <row r="51" spans="1:6" x14ac:dyDescent="0.3">
      <c r="A51" s="75">
        <v>30</v>
      </c>
      <c r="B51" s="15" t="b">
        <f>IF(C6="non","",IF(C6="oui","Au pâturage, disposez-vous de parcelles arborées avec une bonne répartition de la plantation et des haies ?",IF(C6="","Au pâturage, disposez-vous de parcelles arborées avec une bonne répartition de la plantation et des haies ?")))</f>
        <v>0</v>
      </c>
      <c r="C51" s="25" t="s">
        <v>91</v>
      </c>
      <c r="D51" s="75" t="str">
        <f>IF($C51="oui",1,IF($C51="non",0,""))</f>
        <v/>
      </c>
      <c r="E51" s="112" t="s">
        <v>16</v>
      </c>
      <c r="F51" s="114" t="b">
        <f>IF(C48="",SUM(D46:D47,D49:D52),IF(C48="oui",SUM(D46:D47,D49:D52),IF(C48="non",SUM(D46:D47,D50:D52))))</f>
        <v>0</v>
      </c>
    </row>
    <row r="52" spans="1:6" x14ac:dyDescent="0.3">
      <c r="A52" s="75">
        <v>31</v>
      </c>
      <c r="B52" s="13" t="s">
        <v>45</v>
      </c>
      <c r="C52" s="25" t="s">
        <v>91</v>
      </c>
      <c r="D52" s="75" t="str">
        <f>IF($C52="oui",1,IF($C52="non",0,""))</f>
        <v/>
      </c>
      <c r="E52" s="113"/>
      <c r="F52" s="115"/>
    </row>
    <row r="53" spans="1:6" x14ac:dyDescent="0.3">
      <c r="A53" s="75"/>
      <c r="B53" s="1"/>
      <c r="C53" s="8"/>
      <c r="D53" s="8"/>
    </row>
    <row r="54" spans="1:6" ht="18" x14ac:dyDescent="0.35">
      <c r="A54" s="80"/>
      <c r="B54" s="16" t="s">
        <v>46</v>
      </c>
      <c r="C54" s="107"/>
      <c r="D54" s="107"/>
    </row>
    <row r="55" spans="1:6" ht="28.2" customHeight="1" x14ac:dyDescent="0.3">
      <c r="A55" s="75">
        <v>32</v>
      </c>
      <c r="B55" s="24" t="s">
        <v>47</v>
      </c>
      <c r="C55" s="25" t="s">
        <v>91</v>
      </c>
      <c r="D55" s="23" t="str">
        <f>IF($C55="oui",0,IF($C55="non",3,""))</f>
        <v/>
      </c>
    </row>
    <row r="56" spans="1:6" x14ac:dyDescent="0.3">
      <c r="A56" s="75">
        <v>33</v>
      </c>
      <c r="B56" s="13" t="s">
        <v>48</v>
      </c>
      <c r="C56" s="100" t="s">
        <v>91</v>
      </c>
      <c r="D56" s="101"/>
    </row>
    <row r="57" spans="1:6" ht="14.4" customHeight="1" x14ac:dyDescent="0.3">
      <c r="A57" s="75">
        <v>34</v>
      </c>
      <c r="B57" s="15" t="s">
        <v>49</v>
      </c>
      <c r="C57" s="25" t="s">
        <v>91</v>
      </c>
      <c r="D57" s="10" t="str">
        <f>IF($C57="oui",3,IF($C57="non",0,""))</f>
        <v/>
      </c>
    </row>
    <row r="58" spans="1:6" ht="14.4" customHeight="1" x14ac:dyDescent="0.3">
      <c r="A58" s="7">
        <v>35</v>
      </c>
      <c r="B58" s="15" t="s">
        <v>50</v>
      </c>
      <c r="C58" s="25" t="s">
        <v>91</v>
      </c>
      <c r="D58" s="42" t="str">
        <f>IF($C58="oui",2,IF($C58="non",0,""))</f>
        <v/>
      </c>
    </row>
    <row r="59" spans="1:6" ht="29.4" x14ac:dyDescent="0.35">
      <c r="A59" s="73">
        <v>36</v>
      </c>
      <c r="B59" s="43" t="s">
        <v>51</v>
      </c>
      <c r="C59" s="106" t="s">
        <v>91</v>
      </c>
      <c r="D59" s="106"/>
      <c r="E59" s="47" t="s">
        <v>16</v>
      </c>
      <c r="F59" s="48" t="b">
        <f>IF(C56="",SUM(D55,D58),IF(C56="oui",SUM(D55,D57:D58),IF(C56="non",SUM(D55,D58))))</f>
        <v>0</v>
      </c>
    </row>
    <row r="60" spans="1:6" x14ac:dyDescent="0.3">
      <c r="C60" t="s">
        <v>96</v>
      </c>
      <c r="F60" s="2"/>
    </row>
    <row r="61" spans="1:6" ht="18" x14ac:dyDescent="0.35">
      <c r="A61" s="79"/>
      <c r="B61" s="44" t="s">
        <v>52</v>
      </c>
      <c r="C61" s="108"/>
      <c r="D61" s="108"/>
      <c r="F61" s="2"/>
    </row>
    <row r="62" spans="1:6" x14ac:dyDescent="0.3">
      <c r="A62" s="97">
        <v>37</v>
      </c>
      <c r="B62" s="39" t="b">
        <f>IF(C5="","Si vous êtes équipé d’une ventilation mécanique, couvre-t-elle les zones prioritaires suivantes :",IF(C5="non","",IF(C5="oui","Si vous êtes équipé d’une ventilation mécanique, couvre-t-elle les zones prioritaires suivantes :")))</f>
        <v>0</v>
      </c>
      <c r="C62" s="108"/>
      <c r="D62" s="108"/>
      <c r="F62" s="2"/>
    </row>
    <row r="63" spans="1:6" x14ac:dyDescent="0.3">
      <c r="A63" s="97"/>
      <c r="B63" s="73" t="b">
        <f>IF(C5="","Priorité 1 : aire attente",IF(C5="non","",IF(C5="oui","Priorité 1 : aire attente ")))</f>
        <v>0</v>
      </c>
      <c r="C63" s="78" t="s">
        <v>91</v>
      </c>
      <c r="D63" s="73" t="str">
        <f>IF($C63="oui",1,IF($C63="non",0,""))</f>
        <v/>
      </c>
      <c r="F63" s="2"/>
    </row>
    <row r="64" spans="1:6" x14ac:dyDescent="0.3">
      <c r="A64" s="97"/>
      <c r="B64" s="73" t="b">
        <f>IF(C5="","Priorité 2 : couchage et alimentation",IF(C5="non","",IF(C5="oui","Priorité 2 : couchage et alimentation")))</f>
        <v>0</v>
      </c>
      <c r="C64" s="86" t="s">
        <v>91</v>
      </c>
      <c r="D64" s="73" t="str">
        <f>IF($C64="oui",1,IF($C64="non",0,""))</f>
        <v/>
      </c>
      <c r="F64" s="2"/>
    </row>
    <row r="65" spans="1:6" x14ac:dyDescent="0.3">
      <c r="A65" s="97"/>
      <c r="B65" s="73" t="b">
        <f>IF(C5="","Priorité 3 : Aire d'exercice",IF(C5="non","",IF(C5="oui","Priorité 3 : Aire d'exercice")))</f>
        <v>0</v>
      </c>
      <c r="C65" s="86" t="s">
        <v>91</v>
      </c>
      <c r="D65" s="73" t="str">
        <f>IF($C65="oui",1,IF($C65="non",0,""))</f>
        <v/>
      </c>
      <c r="F65" s="2"/>
    </row>
    <row r="66" spans="1:6" ht="28.95" customHeight="1" x14ac:dyDescent="0.3">
      <c r="A66" s="75">
        <v>38</v>
      </c>
      <c r="B66" s="21" t="b">
        <f>IF(C5="","Lorsque la ventilation mécanique est en fonction, observez-vous une meilleure répartition des animaux dans la stabulation ?",IF(C5="non","",IF(C5="oui","Lorsque la ventilation mécanique est en fonction, observez-vous une meilleure répartition des animaux dans la stabulation ? ")))</f>
        <v>0</v>
      </c>
      <c r="C66" s="86" t="s">
        <v>91</v>
      </c>
      <c r="D66" s="75" t="str">
        <f t="shared" ref="D66:D67" si="2">IF($C66="oui",2,IF($C66="non",0,""))</f>
        <v/>
      </c>
      <c r="F66" s="2"/>
    </row>
    <row r="67" spans="1:6" ht="28.2" customHeight="1" x14ac:dyDescent="0.35">
      <c r="A67" s="75">
        <v>39</v>
      </c>
      <c r="B67" s="21" t="b">
        <f>IF(C5="","Lorsque la ventilation mécanique est en fonction, voit-on une différence sur le bien-être des animaux et la production ?",IF(C5="non","",IF(C5="oui","Lorsque la ventilation mécanique est en fonction, voit-on une différence sur le bien-être des animaux et la production ?")))</f>
        <v>0</v>
      </c>
      <c r="C67" s="86" t="s">
        <v>91</v>
      </c>
      <c r="D67" s="46" t="str">
        <f t="shared" si="2"/>
        <v/>
      </c>
      <c r="E67" s="47" t="s">
        <v>16</v>
      </c>
      <c r="F67" s="48">
        <f>SUM(D63:D67)</f>
        <v>0</v>
      </c>
    </row>
    <row r="68" spans="1:6" x14ac:dyDescent="0.3">
      <c r="F68" s="2"/>
    </row>
    <row r="69" spans="1:6" ht="18" x14ac:dyDescent="0.35">
      <c r="A69" s="80"/>
      <c r="B69" s="16" t="s">
        <v>53</v>
      </c>
      <c r="C69" s="103"/>
      <c r="D69" s="104"/>
      <c r="F69" s="2"/>
    </row>
    <row r="70" spans="1:6" x14ac:dyDescent="0.3">
      <c r="A70" s="73">
        <v>40</v>
      </c>
      <c r="B70" s="41" t="b">
        <f>IF(C4="","Si le bâtiment est équipé de brumisation, est-il également équipé d’une ventilation mécanique ?",IF(C4="non","",IF(C4="oui","Si le bâtiment est équipé de brumisation, est-il également équipé d’une ventilation mécanique ? ")))</f>
        <v>0</v>
      </c>
      <c r="C70" s="78" t="s">
        <v>91</v>
      </c>
      <c r="D70" s="73" t="str">
        <f>IF($C70="oui",1,IF($C70="non",0,""))</f>
        <v/>
      </c>
      <c r="F70" s="2"/>
    </row>
    <row r="71" spans="1:6" x14ac:dyDescent="0.3">
      <c r="A71" s="98">
        <v>41</v>
      </c>
      <c r="B71" s="40" t="b">
        <f>IF(C4="","Si le bâtiment est équipé de brumisation, est-il également équipé d’une ventilation mécanique ?",IF(C4="non","",IF(C4="oui"," Si le bâtiment est équipé de brumisation, est-il également équipé d’une ventilation mécanique ? ")))</f>
        <v>0</v>
      </c>
      <c r="C71" s="109"/>
      <c r="D71" s="110"/>
      <c r="F71" s="2"/>
    </row>
    <row r="72" spans="1:6" x14ac:dyDescent="0.3">
      <c r="A72" s="99"/>
      <c r="B72" s="30" t="b">
        <f>IF(C4="","Sur les animaux :",IF(C4="non","",IF(C4="oui","Sur les animaux :")))</f>
        <v>0</v>
      </c>
      <c r="C72" s="25" t="s">
        <v>91</v>
      </c>
      <c r="D72" s="75" t="str">
        <f>IF($C72="oui",0,IF($C72="non",1,""))</f>
        <v/>
      </c>
      <c r="F72" s="2"/>
    </row>
    <row r="73" spans="1:6" x14ac:dyDescent="0.3">
      <c r="A73" s="99"/>
      <c r="B73" s="30" t="b">
        <f>IF(C4="","Sur le couchage :",IF(C4="non","",IF(C4="oui","Sur le couchage :")))</f>
        <v>0</v>
      </c>
      <c r="C73" s="25" t="s">
        <v>91</v>
      </c>
      <c r="D73" s="75" t="str">
        <f t="shared" ref="D73:D75" si="3">IF($C73="oui",0,IF($C73="non",1,""))</f>
        <v/>
      </c>
      <c r="F73" s="2"/>
    </row>
    <row r="74" spans="1:6" x14ac:dyDescent="0.3">
      <c r="A74" s="99"/>
      <c r="B74" s="30" t="b">
        <f>IF(C4="","Sur les aires d’exercice : ",IF(C4="non","",IF(C4="oui","Sur les aires d’exercice : ")))</f>
        <v>0</v>
      </c>
      <c r="C74" s="25" t="s">
        <v>91</v>
      </c>
      <c r="D74" s="75" t="str">
        <f t="shared" si="3"/>
        <v/>
      </c>
      <c r="F74" s="2"/>
    </row>
    <row r="75" spans="1:6" x14ac:dyDescent="0.3">
      <c r="A75" s="99"/>
      <c r="B75" s="30" t="b">
        <f>IF(C4="","Sur la table d’alimentation :",IF(C4="non","",IF(C4="oui","Sur la table d’alimentation :")))</f>
        <v>0</v>
      </c>
      <c r="C75" s="25" t="s">
        <v>91</v>
      </c>
      <c r="D75" s="75" t="str">
        <f t="shared" si="3"/>
        <v/>
      </c>
      <c r="F75" s="2"/>
    </row>
    <row r="76" spans="1:6" ht="30" customHeight="1" x14ac:dyDescent="0.3">
      <c r="A76" s="75">
        <v>42</v>
      </c>
      <c r="B76" s="21" t="b">
        <f>IF(C4="","Lorsque la brumisation mécanique est en fonction, observez-vous une meilleure répartition des animaux dans la stabulation ? ",IF(C4="non","",IF(C4="oui","Lorsque la brumisation mécanique est en fonction, observez-vous une meilleure répartition des animaux dans la stabulation ? ")))</f>
        <v>0</v>
      </c>
      <c r="C76" s="25" t="s">
        <v>91</v>
      </c>
      <c r="D76" s="75" t="str">
        <f t="shared" ref="D76:D77" si="4">IF($C76="oui",2,IF($C76="non",0,""))</f>
        <v/>
      </c>
      <c r="F76" s="2"/>
    </row>
    <row r="77" spans="1:6" ht="29.25" customHeight="1" x14ac:dyDescent="0.35">
      <c r="A77" s="75">
        <v>43</v>
      </c>
      <c r="B77" s="21" t="b">
        <f>IF(C4="","Lorsque la brumisation mécanique est en fonction, voit-on une différence sur le bien-être des animaux et la production ?",IF(C4="non","",IF(C4="oui","Lorsque la brumisation mécanique est en fonction, voit-on une différence sur le bien-être des animaux et la production ?")))</f>
        <v>0</v>
      </c>
      <c r="C77" s="25" t="s">
        <v>91</v>
      </c>
      <c r="D77" s="75" t="str">
        <f t="shared" si="4"/>
        <v/>
      </c>
      <c r="E77" s="27" t="s">
        <v>16</v>
      </c>
      <c r="F77" s="77">
        <f>SUM(C70:D77)</f>
        <v>0</v>
      </c>
    </row>
    <row r="78" spans="1:6" x14ac:dyDescent="0.3">
      <c r="C78" s="111" t="s">
        <v>54</v>
      </c>
      <c r="D78" s="105">
        <f>SUM(C10:D77)</f>
        <v>0</v>
      </c>
    </row>
    <row r="79" spans="1:6" x14ac:dyDescent="0.3">
      <c r="C79" s="111"/>
      <c r="D79" s="105"/>
    </row>
    <row r="80" spans="1:6" ht="15.6" x14ac:dyDescent="0.3">
      <c r="B80" s="61" t="s">
        <v>103</v>
      </c>
    </row>
    <row r="82" spans="2:2" ht="15.6" x14ac:dyDescent="0.3">
      <c r="B82" s="61" t="s">
        <v>55</v>
      </c>
    </row>
  </sheetData>
  <sheetProtection selectLockedCells="1"/>
  <mergeCells count="33">
    <mergeCell ref="F29:F30"/>
    <mergeCell ref="E29:E30"/>
    <mergeCell ref="E42:E43"/>
    <mergeCell ref="F42:F43"/>
    <mergeCell ref="B1:C1"/>
    <mergeCell ref="C8:D8"/>
    <mergeCell ref="E17:E18"/>
    <mergeCell ref="F17:F18"/>
    <mergeCell ref="C20:D20"/>
    <mergeCell ref="C17:D17"/>
    <mergeCell ref="E51:E52"/>
    <mergeCell ref="F51:F52"/>
    <mergeCell ref="A32:A33"/>
    <mergeCell ref="C32:D33"/>
    <mergeCell ref="A36:A40"/>
    <mergeCell ref="C36:D36"/>
    <mergeCell ref="C45:D45"/>
    <mergeCell ref="D78:D79"/>
    <mergeCell ref="C59:D59"/>
    <mergeCell ref="C54:D54"/>
    <mergeCell ref="C61:D61"/>
    <mergeCell ref="C62:D62"/>
    <mergeCell ref="C71:D71"/>
    <mergeCell ref="C78:C79"/>
    <mergeCell ref="A62:A65"/>
    <mergeCell ref="A71:A75"/>
    <mergeCell ref="C37:D37"/>
    <mergeCell ref="C38:D38"/>
    <mergeCell ref="C39:D39"/>
    <mergeCell ref="C40:D40"/>
    <mergeCell ref="C48:D48"/>
    <mergeCell ref="C69:D69"/>
    <mergeCell ref="C56:D56"/>
  </mergeCells>
  <conditionalFormatting sqref="A62:D67">
    <cfRule type="expression" dxfId="11" priority="17">
      <formula>$C$5="non"</formula>
    </cfRule>
  </conditionalFormatting>
  <conditionalFormatting sqref="B51:D51">
    <cfRule type="expression" dxfId="10" priority="16">
      <formula>$C$6="non"</formula>
    </cfRule>
  </conditionalFormatting>
  <conditionalFormatting sqref="A70:D77">
    <cfRule type="expression" dxfId="9" priority="15">
      <formula>$C$4="non"</formula>
    </cfRule>
  </conditionalFormatting>
  <conditionalFormatting sqref="B15 D15">
    <cfRule type="expression" dxfId="8" priority="13">
      <formula>$C$6="non"</formula>
    </cfRule>
  </conditionalFormatting>
  <conditionalFormatting sqref="B18:D18">
    <cfRule type="expression" dxfId="7" priority="3">
      <formula>$C$17="non"</formula>
    </cfRule>
  </conditionalFormatting>
  <conditionalFormatting sqref="B57:D57">
    <cfRule type="expression" dxfId="6" priority="2">
      <formula>$C$56="non"</formula>
    </cfRule>
  </conditionalFormatting>
  <conditionalFormatting sqref="B49:D49">
    <cfRule type="expression" dxfId="5" priority="1">
      <formula>$C$48="non"</formula>
    </cfRule>
  </conditionalFormatting>
  <hyperlinks>
    <hyperlink ref="B82" location="score!A1" display="SCORE DE VOTRE AUTODIAGNOSTIC"/>
    <hyperlink ref="B80" location="'résultats auto-diag'!A1" display="RESULTAT SCORE AUTO DIAGNOSTIC"/>
  </hyperlinks>
  <pageMargins left="0.25" right="0.25" top="0.75" bottom="0.75" header="0.3" footer="0.3"/>
  <pageSetup paperSize="9" scale="8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F13" sqref="F13"/>
    </sheetView>
  </sheetViews>
  <sheetFormatPr baseColWidth="10" defaultColWidth="10.6640625" defaultRowHeight="14.4" x14ac:dyDescent="0.3"/>
  <sheetData>
    <row r="3" spans="2:3" x14ac:dyDescent="0.3">
      <c r="B3" s="41" t="s">
        <v>83</v>
      </c>
      <c r="C3" s="57">
        <v>50</v>
      </c>
    </row>
    <row r="4" spans="2:3" x14ac:dyDescent="0.3">
      <c r="B4" s="41" t="s">
        <v>84</v>
      </c>
      <c r="C4" s="57">
        <v>30</v>
      </c>
    </row>
    <row r="5" spans="2:3" x14ac:dyDescent="0.3">
      <c r="B5" s="41" t="s">
        <v>85</v>
      </c>
      <c r="C5" s="57">
        <v>20</v>
      </c>
    </row>
    <row r="6" spans="2:3" x14ac:dyDescent="0.3">
      <c r="B6" s="41" t="s">
        <v>86</v>
      </c>
      <c r="C6" s="41">
        <f>SUM(C3:C5)</f>
        <v>100</v>
      </c>
    </row>
    <row r="8" spans="2:3" x14ac:dyDescent="0.3">
      <c r="B8" s="41" t="s">
        <v>87</v>
      </c>
      <c r="C8" s="58">
        <f>'résultats auto-diag'!B12</f>
        <v>0</v>
      </c>
    </row>
    <row r="9" spans="2:3" x14ac:dyDescent="0.3">
      <c r="B9" s="41" t="s">
        <v>88</v>
      </c>
      <c r="C9" s="57">
        <v>1</v>
      </c>
    </row>
    <row r="10" spans="2:3" x14ac:dyDescent="0.3">
      <c r="B10" s="41" t="s">
        <v>86</v>
      </c>
      <c r="C10" s="41">
        <f>SUM(C3:C6)-(C9+C8)</f>
        <v>199</v>
      </c>
    </row>
    <row r="12" spans="2:3" x14ac:dyDescent="0.3">
      <c r="B12" t="s">
        <v>89</v>
      </c>
    </row>
    <row r="13" spans="2:3" x14ac:dyDescent="0.3">
      <c r="B13" t="s">
        <v>90</v>
      </c>
      <c r="C13" s="59">
        <f>C8</f>
        <v>0</v>
      </c>
    </row>
    <row r="14" spans="2:3" x14ac:dyDescent="0.3">
      <c r="B14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99" zoomScaleNormal="99" workbookViewId="0"/>
  </sheetViews>
  <sheetFormatPr baseColWidth="10" defaultColWidth="10.6640625" defaultRowHeight="14.4" x14ac:dyDescent="0.3"/>
  <cols>
    <col min="1" max="1" width="43.44140625" style="60" customWidth="1"/>
    <col min="2" max="2" width="0.33203125" style="60" customWidth="1"/>
    <col min="3" max="3" width="43.6640625" style="60" customWidth="1"/>
  </cols>
  <sheetData>
    <row r="1" spans="1:10" ht="96" customHeight="1" x14ac:dyDescent="0.3">
      <c r="A1" s="85"/>
      <c r="B1" s="2"/>
      <c r="C1" s="128" t="s">
        <v>91</v>
      </c>
      <c r="D1" s="129"/>
      <c r="E1" s="129"/>
      <c r="F1" s="129"/>
      <c r="G1" s="129"/>
      <c r="H1" s="129"/>
      <c r="I1" s="129"/>
      <c r="J1" s="129"/>
    </row>
    <row r="8" spans="1:10" x14ac:dyDescent="0.3">
      <c r="A8" s="93" t="s">
        <v>97</v>
      </c>
    </row>
    <row r="10" spans="1:10" x14ac:dyDescent="0.3">
      <c r="A10" s="91" t="s">
        <v>98</v>
      </c>
    </row>
    <row r="12" spans="1:10" x14ac:dyDescent="0.3">
      <c r="A12" s="92" t="s">
        <v>99</v>
      </c>
    </row>
  </sheetData>
  <mergeCells count="1">
    <mergeCell ref="C1:J1"/>
  </mergeCells>
  <pageMargins left="0.31496062992125984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5" zoomScaleNormal="115" workbookViewId="0"/>
  </sheetViews>
  <sheetFormatPr baseColWidth="10" defaultColWidth="8.88671875" defaultRowHeight="14.4" x14ac:dyDescent="0.3"/>
  <cols>
    <col min="1" max="1" width="38" bestFit="1" customWidth="1"/>
    <col min="2" max="2" width="22" bestFit="1" customWidth="1"/>
    <col min="3" max="3" width="16.109375" bestFit="1" customWidth="1"/>
    <col min="4" max="4" width="16.44140625" customWidth="1"/>
    <col min="5" max="5" width="43.33203125" hidden="1" customWidth="1"/>
    <col min="6" max="6" width="21.5546875" hidden="1" customWidth="1"/>
    <col min="7" max="7" width="16.109375" bestFit="1" customWidth="1"/>
    <col min="8" max="8" width="39.6640625" customWidth="1"/>
    <col min="11" max="11" width="8.88671875" hidden="1" customWidth="1"/>
  </cols>
  <sheetData>
    <row r="1" spans="1:11" ht="18" x14ac:dyDescent="0.35">
      <c r="B1" s="127" t="s">
        <v>56</v>
      </c>
      <c r="C1" s="127"/>
      <c r="D1" s="127"/>
      <c r="E1" s="127"/>
      <c r="F1" s="127"/>
      <c r="G1" s="127"/>
      <c r="H1" s="127"/>
    </row>
    <row r="3" spans="1:11" x14ac:dyDescent="0.3">
      <c r="A3" s="124" t="s">
        <v>57</v>
      </c>
      <c r="B3" s="125"/>
      <c r="C3" s="126"/>
      <c r="E3" s="37" t="s">
        <v>58</v>
      </c>
      <c r="F3" s="37" t="s">
        <v>59</v>
      </c>
    </row>
    <row r="4" spans="1:11" x14ac:dyDescent="0.3">
      <c r="A4" s="25" t="s">
        <v>60</v>
      </c>
      <c r="B4" s="25" t="s">
        <v>61</v>
      </c>
      <c r="C4" s="25" t="s">
        <v>62</v>
      </c>
      <c r="E4" s="45" t="s">
        <v>63</v>
      </c>
      <c r="F4" s="67">
        <v>67</v>
      </c>
      <c r="G4" s="70" t="s">
        <v>64</v>
      </c>
      <c r="H4" s="70" t="s">
        <v>65</v>
      </c>
    </row>
    <row r="5" spans="1:11" x14ac:dyDescent="0.3">
      <c r="A5" s="26" t="s">
        <v>66</v>
      </c>
      <c r="B5" s="55" t="e">
        <f>'auto-diag'!F17/'résultats auto-diag'!C5*100</f>
        <v>#DIV/0!</v>
      </c>
      <c r="C5" s="75" t="b">
        <f>IF(AND('auto-diag'!C6="non",'auto-diag'!C17="non"),8,IF(AND('auto-diag'!C6="non",'auto-diag'!C17="oui"),9,IF(AND('auto-diag'!C6="oui",'auto-diag'!C17="oui"),10,IF(AND('auto-diag'!C6="oui",'auto-diag'!C17="non"),9,IF(AND('auto-diag'!C6="",'auto-diag'!C17="non"),9,IF(AND('auto-diag'!C6="",'auto-diag'!C17="oui"),10,IF(AND('auto-diag'!C6="",'auto-diag'!C17=""),10,IF(AND('auto-diag'!C6="oui",'auto-diag'!C17=""),10,IF(AND('auto-diag'!C6="non",'auto-diag'!C17=""),9)))))))))</f>
        <v>0</v>
      </c>
      <c r="D5" s="81"/>
      <c r="E5" s="45" t="s">
        <v>67</v>
      </c>
      <c r="F5" s="67">
        <v>65</v>
      </c>
      <c r="G5" s="64"/>
      <c r="H5" s="69" t="s">
        <v>68</v>
      </c>
    </row>
    <row r="6" spans="1:11" x14ac:dyDescent="0.3">
      <c r="A6" s="26" t="s">
        <v>18</v>
      </c>
      <c r="B6" s="54">
        <f>'auto-diag'!F29/'résultats auto-diag'!C6*100</f>
        <v>0</v>
      </c>
      <c r="C6" s="75">
        <v>12</v>
      </c>
      <c r="E6" s="45" t="s">
        <v>69</v>
      </c>
      <c r="F6" s="67">
        <v>59</v>
      </c>
      <c r="G6" s="65"/>
      <c r="H6" s="69" t="s">
        <v>70</v>
      </c>
      <c r="K6">
        <f>SUM('auto-diag'!F17)</f>
        <v>0</v>
      </c>
    </row>
    <row r="7" spans="1:11" x14ac:dyDescent="0.3">
      <c r="A7" s="26" t="s">
        <v>71</v>
      </c>
      <c r="B7" s="54">
        <f>'auto-diag'!F42/'résultats auto-diag'!C7*100</f>
        <v>0</v>
      </c>
      <c r="C7" s="75">
        <v>9</v>
      </c>
      <c r="E7" s="45" t="s">
        <v>72</v>
      </c>
      <c r="F7" s="68">
        <v>58</v>
      </c>
      <c r="G7" s="66"/>
      <c r="H7" s="69" t="s">
        <v>73</v>
      </c>
      <c r="K7">
        <f>SUM('auto-diag'!F29)</f>
        <v>0</v>
      </c>
    </row>
    <row r="8" spans="1:11" x14ac:dyDescent="0.3">
      <c r="A8" s="26" t="s">
        <v>74</v>
      </c>
      <c r="B8" s="54" t="e">
        <f>'auto-diag'!F51/'résultats auto-diag'!C8*100</f>
        <v>#DIV/0!</v>
      </c>
      <c r="C8" s="75" t="b">
        <f>IF('auto-diag'!C48="non",7,IF('auto-diag'!C48="oui",9,IF('auto-diag'!C48="","")))</f>
        <v>0</v>
      </c>
      <c r="E8" s="45" t="s">
        <v>75</v>
      </c>
      <c r="F8" s="73">
        <v>50</v>
      </c>
      <c r="K8">
        <f>SUM('auto-diag'!F42)</f>
        <v>0</v>
      </c>
    </row>
    <row r="9" spans="1:11" x14ac:dyDescent="0.3">
      <c r="A9" s="34" t="s">
        <v>76</v>
      </c>
      <c r="B9" s="54" t="e">
        <f>'auto-diag'!F59/'résultats auto-diag'!C9*100</f>
        <v>#DIV/0!</v>
      </c>
      <c r="C9" s="7" t="b">
        <f>IF('auto-diag'!C56="non",5,IF('auto-diag'!C56="oui",8,IF('auto-diag'!C56="","")))</f>
        <v>0</v>
      </c>
      <c r="E9" s="45" t="s">
        <v>77</v>
      </c>
      <c r="F9" s="73">
        <v>56</v>
      </c>
      <c r="K9">
        <f>SUM('auto-diag'!F51)</f>
        <v>0</v>
      </c>
    </row>
    <row r="10" spans="1:11" x14ac:dyDescent="0.3">
      <c r="A10" s="34" t="s">
        <v>78</v>
      </c>
      <c r="B10" s="56">
        <f>'auto-diag'!F67/'résultats auto-diag'!C10*100</f>
        <v>0</v>
      </c>
      <c r="C10" s="75">
        <v>7</v>
      </c>
      <c r="E10" s="45" t="s">
        <v>79</v>
      </c>
      <c r="F10" s="49">
        <v>58</v>
      </c>
      <c r="K10">
        <f>SUM('auto-diag'!F59)</f>
        <v>0</v>
      </c>
    </row>
    <row r="11" spans="1:11" x14ac:dyDescent="0.3">
      <c r="A11" s="26" t="s">
        <v>80</v>
      </c>
      <c r="B11" s="54">
        <f>'auto-diag'!F77/'résultats auto-diag'!C11*100</f>
        <v>0</v>
      </c>
      <c r="C11" s="30">
        <v>9</v>
      </c>
      <c r="E11" s="45" t="s">
        <v>81</v>
      </c>
      <c r="F11" s="50">
        <v>51</v>
      </c>
      <c r="K11">
        <f>SUM('auto-diag'!F67)</f>
        <v>0</v>
      </c>
    </row>
    <row r="12" spans="1:11" x14ac:dyDescent="0.3">
      <c r="A12" s="71" t="s">
        <v>54</v>
      </c>
      <c r="B12" s="72">
        <f>SUM(K6:K12)/SUM(C5:C11)*100</f>
        <v>0</v>
      </c>
      <c r="C12" s="1"/>
      <c r="K12">
        <f>SUM('auto-diag'!F77)</f>
        <v>0</v>
      </c>
    </row>
    <row r="13" spans="1:11" s="36" customFormat="1" x14ac:dyDescent="0.3">
      <c r="A13" s="35"/>
      <c r="E13"/>
      <c r="F13"/>
      <c r="G13"/>
      <c r="H13"/>
    </row>
    <row r="15" spans="1:11" x14ac:dyDescent="0.3">
      <c r="B15" s="82"/>
    </row>
    <row r="16" spans="1:11" x14ac:dyDescent="0.3">
      <c r="A16" s="81"/>
      <c r="C16" s="84"/>
    </row>
    <row r="17" spans="2:2" x14ac:dyDescent="0.3">
      <c r="B17" s="83"/>
    </row>
  </sheetData>
  <mergeCells count="2">
    <mergeCell ref="A3:C3"/>
    <mergeCell ref="B1:H1"/>
  </mergeCells>
  <conditionalFormatting sqref="B5:B12">
    <cfRule type="cellIs" dxfId="4" priority="5" operator="greaterThan">
      <formula>80</formula>
    </cfRule>
  </conditionalFormatting>
  <conditionalFormatting sqref="B5:B12">
    <cfRule type="cellIs" dxfId="3" priority="4" operator="lessThan">
      <formula>50</formula>
    </cfRule>
  </conditionalFormatting>
  <conditionalFormatting sqref="B5:B12">
    <cfRule type="cellIs" dxfId="2" priority="3" operator="between">
      <formula>50</formula>
      <formula>80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CFB8240-1D5E-4D71-B759-5157B1097931}">
            <xm:f>'auto-diag'!$C$5="non"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B10:C10</xm:sqref>
        </x14:conditionalFormatting>
        <x14:conditionalFormatting xmlns:xm="http://schemas.microsoft.com/office/excel/2006/main">
          <x14:cfRule type="expression" priority="1" id="{6F2C0BF2-BFD6-4E2D-B804-8D9C63834B78}">
            <xm:f>'auto-diag'!$C$4="non"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B11:C11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" sqref="C3"/>
    </sheetView>
  </sheetViews>
  <sheetFormatPr baseColWidth="10" defaultColWidth="10.6640625" defaultRowHeight="14.4" x14ac:dyDescent="0.3"/>
  <sheetData>
    <row r="1" spans="1:3" x14ac:dyDescent="0.3">
      <c r="A1" t="s">
        <v>82</v>
      </c>
    </row>
    <row r="3" spans="1:3" x14ac:dyDescent="0.3">
      <c r="B3" s="41" t="s">
        <v>83</v>
      </c>
      <c r="C3" s="57">
        <v>50</v>
      </c>
    </row>
    <row r="4" spans="1:3" x14ac:dyDescent="0.3">
      <c r="B4" s="41" t="s">
        <v>84</v>
      </c>
      <c r="C4" s="57">
        <v>30</v>
      </c>
    </row>
    <row r="5" spans="1:3" x14ac:dyDescent="0.3">
      <c r="B5" s="41" t="s">
        <v>85</v>
      </c>
      <c r="C5" s="57">
        <v>20</v>
      </c>
    </row>
    <row r="6" spans="1:3" x14ac:dyDescent="0.3">
      <c r="B6" s="41" t="s">
        <v>86</v>
      </c>
      <c r="C6" s="41">
        <f>SUM(C3:C5)</f>
        <v>100</v>
      </c>
    </row>
    <row r="8" spans="1:3" x14ac:dyDescent="0.3">
      <c r="B8" s="41" t="s">
        <v>87</v>
      </c>
      <c r="C8" s="58" t="e">
        <f>'résultats auto-diag'!B5</f>
        <v>#DIV/0!</v>
      </c>
    </row>
    <row r="9" spans="1:3" x14ac:dyDescent="0.3">
      <c r="B9" s="41" t="s">
        <v>88</v>
      </c>
      <c r="C9" s="57">
        <v>1</v>
      </c>
    </row>
    <row r="10" spans="1:3" x14ac:dyDescent="0.3">
      <c r="B10" s="41" t="s">
        <v>86</v>
      </c>
      <c r="C10" s="41" t="e">
        <f>SUM(C3:C6)-(C9+C8)</f>
        <v>#DIV/0!</v>
      </c>
    </row>
    <row r="12" spans="1:3" x14ac:dyDescent="0.3">
      <c r="B12" t="s">
        <v>89</v>
      </c>
    </row>
    <row r="13" spans="1:3" x14ac:dyDescent="0.3">
      <c r="B13" t="s">
        <v>90</v>
      </c>
      <c r="C13" s="59" t="e">
        <f>C8</f>
        <v>#DIV/0!</v>
      </c>
    </row>
    <row r="14" spans="1:3" x14ac:dyDescent="0.3">
      <c r="B14" t="s">
        <v>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2" workbookViewId="0">
      <selection activeCell="I6" sqref="I6"/>
    </sheetView>
  </sheetViews>
  <sheetFormatPr baseColWidth="10" defaultColWidth="10.6640625" defaultRowHeight="14.4" x14ac:dyDescent="0.3"/>
  <sheetData>
    <row r="1" spans="1:3" x14ac:dyDescent="0.3">
      <c r="A1" t="s">
        <v>82</v>
      </c>
    </row>
    <row r="3" spans="1:3" x14ac:dyDescent="0.3">
      <c r="B3" s="41" t="s">
        <v>83</v>
      </c>
      <c r="C3" s="57">
        <v>50</v>
      </c>
    </row>
    <row r="4" spans="1:3" x14ac:dyDescent="0.3">
      <c r="B4" s="41" t="s">
        <v>84</v>
      </c>
      <c r="C4" s="57">
        <v>30</v>
      </c>
    </row>
    <row r="5" spans="1:3" x14ac:dyDescent="0.3">
      <c r="B5" s="41" t="s">
        <v>85</v>
      </c>
      <c r="C5" s="57">
        <v>20</v>
      </c>
    </row>
    <row r="6" spans="1:3" x14ac:dyDescent="0.3">
      <c r="B6" s="41" t="s">
        <v>86</v>
      </c>
      <c r="C6" s="41">
        <f>SUM(C3:C5)</f>
        <v>100</v>
      </c>
    </row>
    <row r="8" spans="1:3" x14ac:dyDescent="0.3">
      <c r="B8" s="41" t="s">
        <v>87</v>
      </c>
      <c r="C8" s="58">
        <f>'résultats auto-diag'!B6</f>
        <v>0</v>
      </c>
    </row>
    <row r="9" spans="1:3" x14ac:dyDescent="0.3">
      <c r="B9" s="41" t="s">
        <v>88</v>
      </c>
      <c r="C9" s="57">
        <v>1</v>
      </c>
    </row>
    <row r="10" spans="1:3" x14ac:dyDescent="0.3">
      <c r="B10" s="41" t="s">
        <v>86</v>
      </c>
      <c r="C10" s="41">
        <f>SUM(C3:C6)-(C9+C8)</f>
        <v>199</v>
      </c>
    </row>
    <row r="12" spans="1:3" x14ac:dyDescent="0.3">
      <c r="B12" t="s">
        <v>89</v>
      </c>
    </row>
    <row r="13" spans="1:3" x14ac:dyDescent="0.3">
      <c r="B13" t="s">
        <v>90</v>
      </c>
      <c r="C13" s="59">
        <f>C8</f>
        <v>0</v>
      </c>
    </row>
    <row r="14" spans="1:3" x14ac:dyDescent="0.3">
      <c r="B14" t="s">
        <v>89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C13" sqref="C13"/>
    </sheetView>
  </sheetViews>
  <sheetFormatPr baseColWidth="10" defaultColWidth="10.6640625" defaultRowHeight="14.4" x14ac:dyDescent="0.3"/>
  <sheetData>
    <row r="3" spans="2:3" x14ac:dyDescent="0.3">
      <c r="B3" s="41" t="s">
        <v>83</v>
      </c>
      <c r="C3" s="57">
        <v>50</v>
      </c>
    </row>
    <row r="4" spans="2:3" x14ac:dyDescent="0.3">
      <c r="B4" s="41" t="s">
        <v>84</v>
      </c>
      <c r="C4" s="57">
        <v>30</v>
      </c>
    </row>
    <row r="5" spans="2:3" x14ac:dyDescent="0.3">
      <c r="B5" s="41" t="s">
        <v>85</v>
      </c>
      <c r="C5" s="57">
        <v>20</v>
      </c>
    </row>
    <row r="6" spans="2:3" x14ac:dyDescent="0.3">
      <c r="B6" s="41" t="s">
        <v>86</v>
      </c>
      <c r="C6" s="41">
        <f>SUM(C3:C5)</f>
        <v>100</v>
      </c>
    </row>
    <row r="8" spans="2:3" x14ac:dyDescent="0.3">
      <c r="B8" s="41" t="s">
        <v>87</v>
      </c>
      <c r="C8" s="58">
        <f>'résultats auto-diag'!B7</f>
        <v>0</v>
      </c>
    </row>
    <row r="9" spans="2:3" x14ac:dyDescent="0.3">
      <c r="B9" s="41" t="s">
        <v>88</v>
      </c>
      <c r="C9" s="57">
        <v>1</v>
      </c>
    </row>
    <row r="10" spans="2:3" x14ac:dyDescent="0.3">
      <c r="B10" s="41" t="s">
        <v>86</v>
      </c>
      <c r="C10" s="41">
        <f>SUM(C3:C6)-(C9+C8)</f>
        <v>199</v>
      </c>
    </row>
    <row r="12" spans="2:3" x14ac:dyDescent="0.3">
      <c r="B12" t="s">
        <v>89</v>
      </c>
    </row>
    <row r="13" spans="2:3" x14ac:dyDescent="0.3">
      <c r="B13" t="s">
        <v>90</v>
      </c>
      <c r="C13" s="59">
        <f>C8</f>
        <v>0</v>
      </c>
    </row>
    <row r="14" spans="2:3" x14ac:dyDescent="0.3">
      <c r="B14" t="s">
        <v>89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C13" sqref="C13"/>
    </sheetView>
  </sheetViews>
  <sheetFormatPr baseColWidth="10" defaultColWidth="10.6640625" defaultRowHeight="14.4" x14ac:dyDescent="0.3"/>
  <sheetData>
    <row r="3" spans="2:3" x14ac:dyDescent="0.3">
      <c r="B3" s="41" t="s">
        <v>83</v>
      </c>
      <c r="C3" s="57">
        <v>50</v>
      </c>
    </row>
    <row r="4" spans="2:3" x14ac:dyDescent="0.3">
      <c r="B4" s="41" t="s">
        <v>84</v>
      </c>
      <c r="C4" s="57">
        <v>30</v>
      </c>
    </row>
    <row r="5" spans="2:3" x14ac:dyDescent="0.3">
      <c r="B5" s="41" t="s">
        <v>85</v>
      </c>
      <c r="C5" s="57">
        <v>20</v>
      </c>
    </row>
    <row r="6" spans="2:3" x14ac:dyDescent="0.3">
      <c r="B6" s="41" t="s">
        <v>86</v>
      </c>
      <c r="C6" s="41">
        <f>SUM(C3:C5)</f>
        <v>100</v>
      </c>
    </row>
    <row r="8" spans="2:3" x14ac:dyDescent="0.3">
      <c r="B8" s="41" t="s">
        <v>87</v>
      </c>
      <c r="C8" s="58" t="e">
        <f>'résultats auto-diag'!B8</f>
        <v>#DIV/0!</v>
      </c>
    </row>
    <row r="9" spans="2:3" x14ac:dyDescent="0.3">
      <c r="B9" s="41" t="s">
        <v>88</v>
      </c>
      <c r="C9" s="57">
        <v>1</v>
      </c>
    </row>
    <row r="10" spans="2:3" x14ac:dyDescent="0.3">
      <c r="B10" s="41" t="s">
        <v>86</v>
      </c>
      <c r="C10" s="41" t="e">
        <f>SUM(C3:C6)-(C9+C8)</f>
        <v>#DIV/0!</v>
      </c>
    </row>
    <row r="12" spans="2:3" x14ac:dyDescent="0.3">
      <c r="B12" t="s">
        <v>89</v>
      </c>
    </row>
    <row r="13" spans="2:3" x14ac:dyDescent="0.3">
      <c r="B13" t="s">
        <v>90</v>
      </c>
      <c r="C13" s="59" t="e">
        <f>C8</f>
        <v>#DIV/0!</v>
      </c>
    </row>
    <row r="14" spans="2:3" x14ac:dyDescent="0.3">
      <c r="B14" t="s">
        <v>89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C8" sqref="C8"/>
    </sheetView>
  </sheetViews>
  <sheetFormatPr baseColWidth="10" defaultColWidth="10.6640625" defaultRowHeight="14.4" x14ac:dyDescent="0.3"/>
  <sheetData>
    <row r="3" spans="2:3" x14ac:dyDescent="0.3">
      <c r="B3" s="41" t="s">
        <v>83</v>
      </c>
      <c r="C3" s="57">
        <v>50</v>
      </c>
    </row>
    <row r="4" spans="2:3" x14ac:dyDescent="0.3">
      <c r="B4" s="41" t="s">
        <v>84</v>
      </c>
      <c r="C4" s="57">
        <v>30</v>
      </c>
    </row>
    <row r="5" spans="2:3" x14ac:dyDescent="0.3">
      <c r="B5" s="41" t="s">
        <v>85</v>
      </c>
      <c r="C5" s="57">
        <v>20</v>
      </c>
    </row>
    <row r="6" spans="2:3" x14ac:dyDescent="0.3">
      <c r="B6" s="41" t="s">
        <v>86</v>
      </c>
      <c r="C6" s="41">
        <f>SUM(C3:C5)</f>
        <v>100</v>
      </c>
    </row>
    <row r="8" spans="2:3" x14ac:dyDescent="0.3">
      <c r="B8" s="41" t="s">
        <v>87</v>
      </c>
      <c r="C8" s="58" t="e">
        <f>'résultats auto-diag'!B9</f>
        <v>#DIV/0!</v>
      </c>
    </row>
    <row r="9" spans="2:3" x14ac:dyDescent="0.3">
      <c r="B9" s="41" t="s">
        <v>88</v>
      </c>
      <c r="C9" s="57">
        <v>1</v>
      </c>
    </row>
    <row r="10" spans="2:3" x14ac:dyDescent="0.3">
      <c r="B10" s="41" t="s">
        <v>86</v>
      </c>
      <c r="C10" s="41" t="e">
        <f>SUM(C3:C6)-(C9+C8)</f>
        <v>#DIV/0!</v>
      </c>
    </row>
    <row r="12" spans="2:3" x14ac:dyDescent="0.3">
      <c r="B12" t="s">
        <v>89</v>
      </c>
    </row>
    <row r="13" spans="2:3" x14ac:dyDescent="0.3">
      <c r="B13" t="s">
        <v>90</v>
      </c>
      <c r="C13" s="59" t="e">
        <f>C8</f>
        <v>#DIV/0!</v>
      </c>
    </row>
    <row r="14" spans="2:3" x14ac:dyDescent="0.3">
      <c r="B14" t="s">
        <v>89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C13" sqref="C13"/>
    </sheetView>
  </sheetViews>
  <sheetFormatPr baseColWidth="10" defaultColWidth="10.6640625" defaultRowHeight="14.4" x14ac:dyDescent="0.3"/>
  <sheetData>
    <row r="3" spans="2:3" x14ac:dyDescent="0.3">
      <c r="B3" s="41" t="s">
        <v>83</v>
      </c>
      <c r="C3" s="57">
        <v>50</v>
      </c>
    </row>
    <row r="4" spans="2:3" x14ac:dyDescent="0.3">
      <c r="B4" s="41" t="s">
        <v>84</v>
      </c>
      <c r="C4" s="57">
        <v>30</v>
      </c>
    </row>
    <row r="5" spans="2:3" x14ac:dyDescent="0.3">
      <c r="B5" s="41" t="s">
        <v>85</v>
      </c>
      <c r="C5" s="57">
        <v>20</v>
      </c>
    </row>
    <row r="6" spans="2:3" x14ac:dyDescent="0.3">
      <c r="B6" s="41" t="s">
        <v>86</v>
      </c>
      <c r="C6" s="41">
        <f>SUM(C3:C5)</f>
        <v>100</v>
      </c>
    </row>
    <row r="8" spans="2:3" x14ac:dyDescent="0.3">
      <c r="B8" s="41" t="s">
        <v>87</v>
      </c>
      <c r="C8" s="58">
        <f>'résultats auto-diag'!B10</f>
        <v>0</v>
      </c>
    </row>
    <row r="9" spans="2:3" x14ac:dyDescent="0.3">
      <c r="B9" s="41" t="s">
        <v>88</v>
      </c>
      <c r="C9" s="57">
        <v>1</v>
      </c>
    </row>
    <row r="10" spans="2:3" x14ac:dyDescent="0.3">
      <c r="B10" s="41" t="s">
        <v>86</v>
      </c>
      <c r="C10" s="41">
        <f>SUM(C3:C6)-(C9+C8)</f>
        <v>199</v>
      </c>
    </row>
    <row r="12" spans="2:3" x14ac:dyDescent="0.3">
      <c r="B12" t="s">
        <v>89</v>
      </c>
    </row>
    <row r="13" spans="2:3" x14ac:dyDescent="0.3">
      <c r="B13" t="s">
        <v>90</v>
      </c>
      <c r="C13" s="59">
        <f>C8</f>
        <v>0</v>
      </c>
    </row>
    <row r="14" spans="2:3" x14ac:dyDescent="0.3">
      <c r="B14" t="s">
        <v>89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C9" sqref="C9"/>
    </sheetView>
  </sheetViews>
  <sheetFormatPr baseColWidth="10" defaultColWidth="10.6640625" defaultRowHeight="14.4" x14ac:dyDescent="0.3"/>
  <sheetData>
    <row r="3" spans="2:3" x14ac:dyDescent="0.3">
      <c r="B3" s="41" t="s">
        <v>83</v>
      </c>
      <c r="C3" s="57">
        <v>50</v>
      </c>
    </row>
    <row r="4" spans="2:3" x14ac:dyDescent="0.3">
      <c r="B4" s="41" t="s">
        <v>84</v>
      </c>
      <c r="C4" s="57">
        <v>30</v>
      </c>
    </row>
    <row r="5" spans="2:3" x14ac:dyDescent="0.3">
      <c r="B5" s="41" t="s">
        <v>85</v>
      </c>
      <c r="C5" s="57">
        <v>20</v>
      </c>
    </row>
    <row r="6" spans="2:3" x14ac:dyDescent="0.3">
      <c r="B6" s="41" t="s">
        <v>86</v>
      </c>
      <c r="C6" s="41">
        <f>SUM(C3:C5)</f>
        <v>100</v>
      </c>
    </row>
    <row r="8" spans="2:3" x14ac:dyDescent="0.3">
      <c r="B8" s="41" t="s">
        <v>87</v>
      </c>
      <c r="C8" s="58">
        <f>'résultats auto-diag'!B11</f>
        <v>0</v>
      </c>
    </row>
    <row r="9" spans="2:3" x14ac:dyDescent="0.3">
      <c r="B9" s="41" t="s">
        <v>88</v>
      </c>
      <c r="C9" s="57">
        <v>1</v>
      </c>
    </row>
    <row r="10" spans="2:3" x14ac:dyDescent="0.3">
      <c r="B10" s="41" t="s">
        <v>86</v>
      </c>
      <c r="C10" s="41">
        <f>SUM(C3:C6)-(C9+C8)</f>
        <v>199</v>
      </c>
    </row>
    <row r="12" spans="2:3" x14ac:dyDescent="0.3">
      <c r="B12" t="s">
        <v>89</v>
      </c>
    </row>
    <row r="13" spans="2:3" x14ac:dyDescent="0.3">
      <c r="B13" t="s">
        <v>90</v>
      </c>
      <c r="C13" s="59">
        <f>C8</f>
        <v>0</v>
      </c>
    </row>
    <row r="14" spans="2:3" x14ac:dyDescent="0.3">
      <c r="B14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auto-diag</vt:lpstr>
      <vt:lpstr>résultats auto-diag</vt:lpstr>
      <vt:lpstr>abreuv</vt:lpstr>
      <vt:lpstr>alim2</vt:lpstr>
      <vt:lpstr>comport</vt:lpstr>
      <vt:lpstr>rayont</vt:lpstr>
      <vt:lpstr>ventNat</vt:lpstr>
      <vt:lpstr>ventMeca</vt:lpstr>
      <vt:lpstr>brum</vt:lpstr>
      <vt:lpstr>GLOBAL</vt:lpstr>
      <vt:lpstr>score</vt:lpstr>
      <vt:lpstr>'auto-diag'!Zone_d_impression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USE41</dc:creator>
  <cp:lastModifiedBy>Audrey LAJFERMAN</cp:lastModifiedBy>
  <cp:revision/>
  <cp:lastPrinted>2021-05-01T13:17:57Z</cp:lastPrinted>
  <dcterms:created xsi:type="dcterms:W3CDTF">2021-04-20T13:26:31Z</dcterms:created>
  <dcterms:modified xsi:type="dcterms:W3CDTF">2021-07-20T14:59:41Z</dcterms:modified>
</cp:coreProperties>
</file>